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mcnas\commercial\10_Proceduri de achizitii\8_Calarasi\MEGA_CL_2022_019\"/>
    </mc:Choice>
  </mc:AlternateContent>
  <xr:revisionPtr revIDLastSave="0" documentId="13_ncr:1_{35C48129-87E3-45AF-8FE7-9F1915900B18}" xr6:coauthVersionLast="47" xr6:coauthVersionMax="47" xr10:uidLastSave="{00000000-0000-0000-0000-000000000000}"/>
  <bookViews>
    <workbookView xWindow="-108" yWindow="-108" windowWidth="23256" windowHeight="12576" activeTab="1" xr2:uid="{00000000-000D-0000-FFFF-FFFF00000000}"/>
  </bookViews>
  <sheets>
    <sheet name="Centralizator" sheetId="1" r:id="rId1"/>
    <sheet name="A_Centralizarelucrari" sheetId="4" r:id="rId2"/>
    <sheet name="C_Detalii Executie extinderi" sheetId="7" r:id="rId3"/>
    <sheet name="D_Detalii Executie racorduri" sheetId="8" r:id="rId4"/>
  </sheets>
  <definedNames>
    <definedName name="_xlnm.Print_Area" localSheetId="1">A_Centralizarelucrari!$A$1:$L$57</definedName>
    <definedName name="_xlnm.Print_Area" localSheetId="2">'C_Detalii Executie extinderi'!$A$1:$G$62</definedName>
    <definedName name="_xlnm.Print_Area" localSheetId="0">Centralizator!$A$1:$J$8</definedName>
    <definedName name="_xlnm.Print_Area" localSheetId="3">'D_Detalii Executie racorduri'!$A$1:$G$89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8" l="1"/>
  <c r="E47" i="8"/>
  <c r="E46" i="8"/>
  <c r="E45" i="8"/>
  <c r="E53" i="8" l="1"/>
  <c r="G64" i="8"/>
  <c r="G39" i="7"/>
  <c r="A37" i="4"/>
  <c r="G38" i="7" l="1"/>
  <c r="G37" i="7"/>
  <c r="G35" i="7"/>
  <c r="G34" i="7"/>
  <c r="G33" i="7"/>
  <c r="G32" i="7"/>
  <c r="G31" i="7"/>
  <c r="G29" i="7"/>
  <c r="G28" i="7"/>
  <c r="G27" i="7"/>
  <c r="G26" i="7"/>
  <c r="G23" i="7"/>
  <c r="G22" i="7"/>
  <c r="G21" i="7"/>
  <c r="G19" i="7"/>
  <c r="G18" i="7"/>
  <c r="G17" i="7"/>
  <c r="G16" i="7"/>
  <c r="G15" i="7"/>
  <c r="G14" i="7"/>
  <c r="F15" i="4"/>
  <c r="G25" i="7" l="1"/>
  <c r="G13" i="7"/>
  <c r="G30" i="7"/>
  <c r="G24" i="7" s="1"/>
  <c r="H10" i="1"/>
  <c r="G10" i="1"/>
  <c r="E15" i="4" s="1"/>
  <c r="F10" i="1"/>
  <c r="E10" i="1"/>
  <c r="D10" i="1"/>
  <c r="C10" i="1"/>
  <c r="B11" i="7" s="1"/>
  <c r="A43" i="4" l="1"/>
  <c r="C15" i="4"/>
  <c r="K10" i="1"/>
  <c r="D15" i="4"/>
  <c r="E64" i="8"/>
  <c r="D11" i="8" l="1"/>
  <c r="G45" i="8"/>
  <c r="D16" i="8" l="1"/>
  <c r="D62" i="8"/>
  <c r="D34" i="8"/>
  <c r="D40" i="8" s="1"/>
  <c r="D19" i="8"/>
  <c r="D35" i="8" s="1"/>
  <c r="E33" i="8"/>
  <c r="G33" i="8"/>
  <c r="E38" i="8"/>
  <c r="E37" i="8"/>
  <c r="D36" i="8" l="1"/>
  <c r="G37" i="8"/>
  <c r="G31" i="8" l="1"/>
  <c r="E31" i="8"/>
  <c r="B15" i="4" l="1"/>
  <c r="D50" i="4"/>
  <c r="G36" i="7" l="1"/>
  <c r="G40" i="7" s="1"/>
  <c r="E58" i="8" l="1"/>
  <c r="E56" i="8"/>
  <c r="G30" i="8" l="1"/>
  <c r="G29" i="8"/>
  <c r="G28" i="8"/>
  <c r="G27" i="8"/>
  <c r="G26" i="8"/>
  <c r="G25" i="8"/>
  <c r="G24" i="8"/>
  <c r="G23" i="8"/>
  <c r="E55" i="8" l="1"/>
  <c r="E51" i="8"/>
  <c r="E57" i="8"/>
  <c r="E52" i="8"/>
  <c r="E30" i="8" l="1"/>
  <c r="E29" i="8"/>
  <c r="E28" i="8"/>
  <c r="E27" i="8"/>
  <c r="E26" i="8"/>
  <c r="E25" i="8"/>
  <c r="E24" i="8"/>
  <c r="E23" i="8"/>
  <c r="E17" i="8" l="1"/>
  <c r="G42" i="8" l="1"/>
  <c r="E42" i="8"/>
  <c r="E63" i="8"/>
  <c r="E50" i="8"/>
  <c r="E44" i="8"/>
  <c r="E43" i="8"/>
  <c r="E14" i="8" l="1"/>
  <c r="E15" i="8"/>
  <c r="E13" i="8"/>
  <c r="E12" i="8"/>
  <c r="B2" i="7" l="1"/>
  <c r="B3" i="7"/>
  <c r="G63" i="8"/>
  <c r="G13" i="8" l="1"/>
  <c r="G14" i="8"/>
  <c r="D42" i="8"/>
  <c r="B3" i="8" l="1"/>
  <c r="B4" i="8"/>
  <c r="B5" i="8"/>
  <c r="B6" i="8"/>
  <c r="B2" i="8"/>
  <c r="G59" i="8"/>
  <c r="G58" i="8"/>
  <c r="G57" i="8"/>
  <c r="G56" i="8"/>
  <c r="G55" i="8"/>
  <c r="G53" i="8"/>
  <c r="G52" i="8"/>
  <c r="G51" i="8"/>
  <c r="G50" i="8"/>
  <c r="E48" i="8"/>
  <c r="G47" i="8"/>
  <c r="G46" i="8"/>
  <c r="G44" i="8"/>
  <c r="G43" i="8"/>
  <c r="G17" i="8"/>
  <c r="G15" i="8"/>
  <c r="G12" i="8"/>
  <c r="G11" i="8" l="1"/>
  <c r="G48" i="8"/>
  <c r="E11" i="8"/>
  <c r="E16" i="8" l="1"/>
  <c r="E62" i="8"/>
  <c r="B6" i="7"/>
  <c r="B5" i="7"/>
  <c r="B4" i="7"/>
  <c r="G16" i="8" l="1"/>
  <c r="G62" i="8"/>
  <c r="H46" i="4"/>
  <c r="H42" i="4"/>
  <c r="B37" i="4"/>
  <c r="C37" i="4" l="1"/>
  <c r="G38" i="8" l="1"/>
  <c r="E35" i="8" l="1"/>
  <c r="G35" i="8"/>
  <c r="G36" i="8" l="1"/>
  <c r="E36" i="8"/>
  <c r="E34" i="8" s="1"/>
  <c r="E19" i="8" s="1"/>
  <c r="E60" i="8" s="1"/>
  <c r="G34" i="8" l="1"/>
  <c r="G19" i="8" s="1"/>
  <c r="G60" i="8" s="1"/>
  <c r="G66" i="8" s="1"/>
  <c r="E66" i="8"/>
  <c r="D51" i="4" s="1"/>
  <c r="D49" i="4" s="1"/>
</calcChain>
</file>

<file path=xl/sharedStrings.xml><?xml version="1.0" encoding="utf-8"?>
<sst xmlns="http://schemas.openxmlformats.org/spreadsheetml/2006/main" count="292" uniqueCount="165">
  <si>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</si>
  <si>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</si>
  <si>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</si>
  <si>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</si>
  <si>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</si>
  <si>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</si>
  <si>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</si>
  <si>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</si>
  <si>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</si>
  <si>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</si>
  <si>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</si>
  <si>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</si>
  <si>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</si>
  <si>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</si>
  <si>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</si>
  <si>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</si>
  <si>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</si>
  <si>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</si>
  <si>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</si>
  <si>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</si>
  <si>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</si>
  <si>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</si>
  <si>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</si>
  <si>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</si>
  <si>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</si>
  <si>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</si>
  <si>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</si>
  <si>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</si>
  <si>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</si>
  <si>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</si>
  <si>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</si>
  <si>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</si>
  <si>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</si>
  <si>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</si>
  <si>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</si>
  <si>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</si>
  <si>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</si>
  <si>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</si>
  <si>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</si>
  <si>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</si>
  <si>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</si>
  <si>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</si>
  <si>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</si>
  <si>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</si>
  <si>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</si>
  <si>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</si>
  <si>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</si>
  <si>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</si>
  <si>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</si>
  <si>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</si>
  <si>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</si>
  <si>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</si>
  <si>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</si>
  <si>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Verificarea proiectulului de catre verificatori autorizati ANRE tip VGd</t>
  </si>
  <si>
    <t>Anexa nr. 1</t>
  </si>
  <si>
    <t>Total lungime</t>
  </si>
  <si>
    <t>B. VALOARE ESTIMATA LUCRARI (lei fara TVA)*</t>
  </si>
  <si>
    <t>Pret oferta economica OSD (lei)</t>
  </si>
  <si>
    <t>Pret ofertat OE (lei/U.M.)</t>
  </si>
  <si>
    <t>Executarea  unui racord cu diametrul  egal cu 32 mm din PE, dintre care:</t>
  </si>
  <si>
    <t>racord si PRM/SRM</t>
  </si>
  <si>
    <t>ml</t>
  </si>
  <si>
    <t>C(E) = Cost executie propriuzisa</t>
  </si>
  <si>
    <t>C(P) = cost desfacere si refacere pavaje</t>
  </si>
  <si>
    <t xml:space="preserve">Proiectare instalatii de racordare dintre care: </t>
  </si>
  <si>
    <t xml:space="preserve">Lucrari de foraj </t>
  </si>
  <si>
    <t>Manopera montaj Post de Reglare Masurare/Post Reglare/Post masurare si materiale marunte</t>
  </si>
  <si>
    <t>Total lucrari proiectare, verificare, intocmire documentatie autorizare si executie</t>
  </si>
  <si>
    <t xml:space="preserve">TOTAL VALOARE LUCRARI RACORDARE </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</si>
  <si>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</si>
  <si>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</si>
  <si>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</si>
  <si>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</si>
  <si>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</si>
  <si>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</si>
  <si>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</si>
  <si>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</si>
  <si>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din care:</t>
  </si>
  <si>
    <t>Lucrari in sant deschis</t>
  </si>
  <si>
    <t>Teu bransament 40 mm (valoare inclusa in primul metru)</t>
  </si>
  <si>
    <t>Teu bransament 63 mm (valoare inclusa in primul metru)</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</si>
  <si>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</si>
  <si>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</si>
  <si>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</si>
  <si>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</si>
  <si>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</si>
  <si>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</si>
  <si>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</si>
  <si>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</si>
  <si>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</si>
  <si>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</si>
  <si>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</si>
  <si>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</si>
  <si>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</si>
  <si>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Teu bransament 280 mm (se coteaza diferenta de pret dintre Teu 280/32 si Teu 63/32)</t>
  </si>
  <si>
    <t>PM/PRM/SM</t>
  </si>
  <si>
    <t>Lungime totala (ml):</t>
  </si>
  <si>
    <t>Dn (mm):</t>
  </si>
  <si>
    <t>Articol</t>
  </si>
  <si>
    <t>UM</t>
  </si>
  <si>
    <t>Valoare oferta OE      
(lei)</t>
  </si>
  <si>
    <t>Total I - Valoare manopera si montaj lucrari executie</t>
  </si>
  <si>
    <t>Evacuare pamant/sapatura in exces</t>
  </si>
  <si>
    <t>Nisip</t>
  </si>
  <si>
    <t>Total II - Cheltuieli cu desfacere si aducere la stare initiala</t>
  </si>
  <si>
    <t>Total III - Total cheltuieli cu proiectarea si verificarea</t>
  </si>
  <si>
    <t>Intocmire carte tehnica a constructiei</t>
  </si>
  <si>
    <t>Proiect Extindere Retea</t>
  </si>
  <si>
    <t>TOTAL LUCRARI (I+II)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</si>
  <si>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</si>
  <si>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</si>
  <si>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</si>
  <si>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</si>
  <si>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</si>
  <si>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</si>
  <si>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mediu (metri suplimentari) - (L-1) (DN32)</t>
  </si>
  <si>
    <t>Cost standard (primul metru) - L (DN40)</t>
  </si>
  <si>
    <t>Cost mediu (metri suplimentari) - (L-1) (DN40)</t>
  </si>
  <si>
    <t>Executarea  unui racord cu diametrul  egal cu 40 mm din PE, dintre care:</t>
  </si>
  <si>
    <t>Lucrari de foraj orizontal DN&lt;=130mm</t>
  </si>
  <si>
    <r>
      <t>Intocmirea, depunerea documentatiilor si obtinerea avizelor/acordurilor/autorizatiilor (</t>
    </r>
    <r>
      <rPr>
        <b/>
        <u/>
        <sz val="12"/>
        <rFont val="Times New Roman"/>
        <family val="1"/>
        <charset val="238"/>
      </rPr>
      <t>fara costurile efective ale avizelor/acordurilor solicitate de catre UAT/detinatorii de utilitati)</t>
    </r>
    <r>
      <rPr>
        <sz val="12"/>
        <rFont val="Times New Roman"/>
        <family val="1"/>
      </rPr>
      <t xml:space="preserve">. </t>
    </r>
  </si>
  <si>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</si>
  <si>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Termen de realizare (T) - (exprimat în zile calendaristice)</t>
  </si>
  <si>
    <t>Asternere strat suplimentar pietris (max 10 cm)</t>
  </si>
  <si>
    <t>Lucrari de foraj orizontal DN&gt;130mm - DN____________mm</t>
  </si>
  <si>
    <t>Suprafete balast, piatra sparta si macadam (desfacere si aducere la cota zero)</t>
  </si>
  <si>
    <t>Teurile de bransament</t>
  </si>
  <si>
    <t>Verificare proiect (lei/ml)</t>
  </si>
  <si>
    <t xml:space="preserve">Pentru lucrarile si/sau materialele pentru care cantitatea estimata este zero, OE va oferta pretul unitar. </t>
  </si>
  <si>
    <t>Forajul, procurarea si montajul tubului de protectie si/sau a tevii pentru diametrele pana la 110 mm PE  sau Ø 4" pentru OL</t>
  </si>
  <si>
    <t>Gropi de pozitie foraj (dimensiune 2mlx1mlx1ml)</t>
  </si>
  <si>
    <t>Sapatura groapa de cuplare (dimensiune 1,2mlx1mlx1,2ml)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</si>
  <si>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</si>
  <si>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</si>
  <si>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</si>
  <si>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</si>
  <si>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</si>
  <si>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2.1.1</t>
  </si>
  <si>
    <t>2.1.2</t>
  </si>
  <si>
    <t>2.1.3</t>
  </si>
  <si>
    <t>2.1.4</t>
  </si>
  <si>
    <t>2.2.1</t>
  </si>
  <si>
    <t>2.2.3</t>
  </si>
  <si>
    <t>2.2.2</t>
  </si>
  <si>
    <t>2.2.4</t>
  </si>
  <si>
    <t>2.2.5</t>
  </si>
  <si>
    <t>Montaj material tubular (conducta si tuburi de protectie)</t>
  </si>
  <si>
    <t>Manipulare material tubular (conducta si tuburi de protectie)</t>
  </si>
  <si>
    <t>Suprafete de asfalt carosabil</t>
  </si>
  <si>
    <t>Suprafete de asfalt trotuar</t>
  </si>
  <si>
    <t>In vederea ofertarii, Operatorul economic va studia documentul "Anexa 1.1_descriere articole oferta"</t>
  </si>
  <si>
    <t xml:space="preserve">Taiere asfalt/beton </t>
  </si>
  <si>
    <t>Asternere strat suplimentar pietris (10 cm)</t>
  </si>
  <si>
    <t xml:space="preserve">Sapatura umplutura sant </t>
  </si>
  <si>
    <t xml:space="preserve">Procurare si montare suporturi de susţinere a PRM-urilor  - (necesar 2bucx1.5ml)/post </t>
  </si>
  <si>
    <t xml:space="preserve">NOTA 3: </t>
  </si>
  <si>
    <t>Calarasi</t>
  </si>
  <si>
    <t>Lehliu Gara</t>
  </si>
  <si>
    <t>Dor Marunt</t>
  </si>
  <si>
    <t>Nota:</t>
  </si>
  <si>
    <t>Lehliu Gara, Dor Marunt</t>
  </si>
  <si>
    <t>In aceasta procedura nu sunt incluse extinderi</t>
  </si>
  <si>
    <t>In aceasta procedura nu sunt extinderi</t>
  </si>
  <si>
    <t>SOLICTARI DE RACORDARE PRIMITE IN PERIOADA 16-31 A LUNII IANUARIE 2022</t>
  </si>
  <si>
    <t>MEGA_CL_2022_019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</si>
</sst>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_-* #,##0.00_-;\-* #,##0.00_-;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s>
  <fonts count="40"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sz val="12"/>
      <color theme="1"/>
      <name val="Calibri"/>
      <family val="2"/>
      <scheme val="minor"/>
    </font>
    <font>
      <b/>
      <sz val="12"/>
      <color theme="1"/>
      <name val="Calibri"/>
      <family val="2"/>
      <charset val="238"/>
      <scheme val="minor"/>
    </font>
    <font>
      <i/>
      <sz val="12"/>
      <color rgb="FFFF0000"/>
      <name val="Calibri"/>
      <family val="2"/>
      <charset val="238"/>
      <scheme val="minor"/>
    </font>
    <font>
      <b/>
      <sz val="12"/>
      <name val="Times New Roman"/>
      <family val="1"/>
    </font>
    <font>
      <b/>
      <sz val="12"/>
      <color theme="1"/>
      <name val="Times New Roman"/>
      <family val="1"/>
    </font>
    <font>
      <sz val="12"/>
      <color theme="1"/>
      <name val="Times New Roman"/>
      <family val="1"/>
    </font>
    <font>
      <b/>
      <sz val="12"/>
      <color theme="1"/>
      <name val="Times New Roman"/>
      <family val="1"/>
      <charset val="238"/>
    </font>
    <font>
      <b/>
      <sz val="12"/>
      <name val="Times New Roman"/>
      <family val="1"/>
      <charset val="238"/>
    </font>
    <font>
      <sz val="12"/>
      <name val="Times New Roman"/>
      <family val="1"/>
    </font>
    <font>
      <i/>
      <sz val="12"/>
      <color theme="1"/>
      <name val="Times New Roman"/>
      <family val="1"/>
      <charset val="238"/>
    </font>
    <font>
      <b/>
      <u/>
      <sz val="12"/>
      <name val="Times New Roman"/>
      <family val="1"/>
      <charset val="238"/>
    </font>
    <font>
      <b/>
      <i/>
      <sz val="12"/>
      <color rgb="FFFF0000"/>
      <name val="Calibri"/>
      <family val="2"/>
      <charset val="238"/>
      <scheme val="minor"/>
    </font>
    <font>
      <b/>
      <sz val="12"/>
      <color theme="1"/>
      <name val="Calibri"/>
      <family val="2"/>
      <scheme val="minor"/>
    </font>
    <font>
      <b/>
      <i/>
      <sz val="12"/>
      <color theme="1"/>
      <name val="Times New Roman"/>
      <family val="1"/>
      <charset val="238"/>
    </font>
    <font>
      <b/>
      <i/>
      <sz val="12"/>
      <name val="Times New Roman"/>
      <family val="1"/>
      <charset val="238"/>
    </font>
    <font>
      <sz val="12"/>
      <color theme="1"/>
      <name val="Times New Roman"/>
      <family val="1"/>
      <charset val="238"/>
    </font>
    <font>
      <b/>
      <i/>
      <sz val="12"/>
      <name val="Times New Roman"/>
      <family val="1"/>
    </font>
    <font>
      <b/>
      <i/>
      <sz val="12"/>
      <color theme="1"/>
      <name val="Calibri"/>
      <family val="2"/>
      <scheme val="minor"/>
    </font>
    <font>
      <sz val="12"/>
      <color rgb="FFFF0000"/>
      <name val="Times New Roman"/>
      <family val="1"/>
    </font>
    <font>
      <b/>
      <u/>
      <sz val="12"/>
      <color theme="1"/>
      <name val="Times New Roman"/>
      <family val="1"/>
      <charset val="238"/>
    </font>
    <font>
      <i/>
      <sz val="11"/>
      <color theme="1"/>
      <name val="Times New Roman"/>
      <family val="1"/>
      <charset val="238"/>
    </font>
    <font>
      <sz val="11"/>
      <name val="Times New Roman"/>
      <family val="1"/>
    </font>
    <font>
      <sz val="12"/>
      <name val="Times New Roman"/>
      <family val="1"/>
      <charset val="238"/>
    </font>
    <font>
      <b/>
      <sz val="16"/>
      <name val="Times New Roman"/>
      <family val="1"/>
      <charset val="238"/>
    </font>
    <font>
      <b/>
      <sz val="11"/>
      <name val="Calibri"/>
      <family val="2"/>
      <charset val="238"/>
      <scheme val="minor"/>
    </font>
    <font>
      <b/>
      <sz val="11"/>
      <color rgb="FFFF0000"/>
      <name val="Calibri"/>
      <family val="2"/>
      <charset val="238"/>
      <scheme val="minor"/>
    </font>
    <font>
      <i/>
      <sz val="11"/>
      <color rgb="FFFF0000"/>
      <name val="Calibri"/>
      <family val="2"/>
      <charset val="238"/>
      <scheme val="minor"/>
    </font>
    <font>
      <sz val="11"/>
      <color indexed="8"/>
      <name val="Calibri"/>
      <family val="2"/>
      <charset val="1"/>
    </font>
    <font>
      <b/>
      <i/>
      <sz val="12"/>
      <color theme="1"/>
      <name val="Calibri"/>
      <family val="2"/>
      <charset val="238"/>
      <scheme val="minor"/>
    </font>
    <font>
      <b/>
      <i/>
      <sz val="12"/>
      <color rgb="FF0070C0"/>
      <name val="Times New Roman"/>
      <family val="1"/>
      <charset val="238"/>
    </font>
    <font>
      <b/>
      <i/>
      <sz val="11"/>
      <color theme="1"/>
      <name val="Times New Roman"/>
      <family val="1"/>
      <charset val="238"/>
    </font>
    <font>
      <sz val="8"/>
      <name val="Calibri"/>
      <family val="2"/>
      <scheme val="minor"/>
    </font>
    <font>
      <b/>
      <sz val="12"/>
      <color rgb="FFFF0000"/>
      <name val="Times New Roman"/>
      <family val="1"/>
      <charset val="238"/>
    </font>
  </fonts>
  <fills count="8">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5">
    <xf numFmtId="0" fontId="0" fillId="0" borderId="0"/>
    <xf numFmtId="164" fontId="2" fillId="0" borderId="0" applyFont="0" applyFill="0" applyBorder="0" applyAlignment="0" applyProtection="0"/>
    <xf numFmtId="0" fontId="4" fillId="0" borderId="0"/>
    <xf numFmtId="167" fontId="6" fillId="0" borderId="0" applyFont="0" applyFill="0" applyBorder="0" applyAlignment="0" applyProtection="0"/>
    <xf numFmtId="0" fontId="34" fillId="0" borderId="0"/>
  </cellStyleXfs>
  <cellXfs count="249">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1" fillId="0" borderId="0" xfId="0" applyFont="1" applyAlignment="1"/>
    <xf numFmtId="0" fontId="0" fillId="0" borderId="0" xfId="0" applyAlignment="1">
      <alignment horizontal="center" wrapText="1"/>
    </xf>
    <xf numFmtId="0" fontId="3" fillId="0" borderId="0" xfId="0" applyFont="1" applyAlignme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0" xfId="0" applyAlignment="1"/>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Border="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Border="1"/>
    <xf numFmtId="0" fontId="0" fillId="0" borderId="0" xfId="0" applyAlignment="1">
      <alignment horizontal="left"/>
    </xf>
    <xf numFmtId="165" fontId="0" fillId="0" borderId="0" xfId="0" applyNumberFormat="1"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Border="1"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164" fontId="5" fillId="0" borderId="0" xfId="1" applyFont="1" applyAlignment="1">
      <alignment horizontal="center"/>
    </xf>
    <xf numFmtId="164" fontId="0" fillId="0" borderId="0" xfId="1" applyFont="1" applyAlignment="1">
      <alignment horizontal="center"/>
    </xf>
    <xf numFmtId="164" fontId="0" fillId="0" borderId="7" xfId="1" applyFont="1" applyBorder="1" applyAlignment="1">
      <alignment horizontal="center" wrapText="1"/>
    </xf>
    <xf numFmtId="164" fontId="0" fillId="0" borderId="13" xfId="1" applyFont="1" applyBorder="1" applyAlignment="1">
      <alignment horizontal="center" wrapText="1"/>
    </xf>
    <xf numFmtId="164" fontId="0" fillId="0" borderId="8" xfId="1" applyFont="1" applyBorder="1" applyAlignment="1">
      <alignment horizontal="center"/>
    </xf>
    <xf numFmtId="164" fontId="0" fillId="0" borderId="9" xfId="1" applyFont="1" applyBorder="1" applyAlignment="1">
      <alignment horizontal="center"/>
    </xf>
    <xf numFmtId="164" fontId="0" fillId="0" borderId="18" xfId="1" applyFont="1" applyBorder="1" applyAlignment="1">
      <alignment horizontal="center" vertical="center"/>
    </xf>
    <xf numFmtId="164" fontId="1" fillId="0" borderId="26" xfId="1" applyFont="1" applyBorder="1" applyAlignment="1">
      <alignment horizontal="center" vertical="center"/>
    </xf>
    <xf numFmtId="164" fontId="0" fillId="0" borderId="18" xfId="1" applyFont="1" applyBorder="1" applyAlignment="1">
      <alignment horizontal="center"/>
    </xf>
    <xf numFmtId="0" fontId="3" fillId="0" borderId="0" xfId="0" applyFont="1" applyAlignment="1">
      <alignment horizontal="left"/>
    </xf>
    <xf numFmtId="0" fontId="0" fillId="0" borderId="0" xfId="0" applyAlignment="1">
      <alignment horizontal="center"/>
    </xf>
    <xf numFmtId="0" fontId="7" fillId="0" borderId="0" xfId="0" applyFont="1"/>
    <xf numFmtId="0" fontId="8" fillId="0" borderId="0" xfId="0" applyFont="1"/>
    <xf numFmtId="164" fontId="7" fillId="0" borderId="0" xfId="1" applyFont="1"/>
    <xf numFmtId="0" fontId="8" fillId="0" borderId="0" xfId="0" applyFont="1" applyAlignment="1">
      <alignment horizontal="left" wrapText="1"/>
    </xf>
    <xf numFmtId="0" fontId="9" fillId="0" borderId="0" xfId="0" applyFont="1"/>
    <xf numFmtId="0" fontId="10" fillId="2" borderId="1" xfId="2" applyFont="1" applyFill="1" applyBorder="1" applyAlignment="1" applyProtection="1">
      <alignment horizontal="center" vertical="center" wrapText="1"/>
      <protection hidden="1"/>
    </xf>
    <xf numFmtId="0" fontId="10" fillId="2" borderId="1" xfId="2" applyFont="1" applyFill="1" applyBorder="1" applyAlignment="1" applyProtection="1">
      <alignment horizontal="center" vertical="center"/>
      <protection hidden="1"/>
    </xf>
    <xf numFmtId="0" fontId="10" fillId="2" borderId="1"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2" fillId="3" borderId="1" xfId="0" applyFont="1" applyFill="1" applyBorder="1" applyProtection="1">
      <protection hidden="1"/>
    </xf>
    <xf numFmtId="0" fontId="13" fillId="3" borderId="1" xfId="2" applyFont="1" applyFill="1" applyBorder="1" applyAlignment="1" applyProtection="1">
      <alignment horizontal="center" vertical="center" wrapText="1"/>
      <protection hidden="1"/>
    </xf>
    <xf numFmtId="0" fontId="12" fillId="3" borderId="1" xfId="0" applyFont="1" applyFill="1" applyBorder="1" applyProtection="1">
      <protection locked="0"/>
    </xf>
    <xf numFmtId="0" fontId="13" fillId="0" borderId="1" xfId="2" applyFont="1" applyBorder="1" applyAlignment="1" applyProtection="1">
      <alignment horizontal="center" vertical="center" wrapText="1"/>
      <protection hidden="1"/>
    </xf>
    <xf numFmtId="0" fontId="13" fillId="0" borderId="1" xfId="2" applyFont="1" applyBorder="1" applyAlignment="1" applyProtection="1">
      <alignment horizontal="left" vertical="center" wrapText="1"/>
      <protection hidden="1"/>
    </xf>
    <xf numFmtId="0" fontId="14" fillId="0" borderId="1" xfId="2" applyFont="1" applyBorder="1" applyAlignment="1" applyProtection="1">
      <alignment horizontal="center" vertical="center"/>
      <protection hidden="1"/>
    </xf>
    <xf numFmtId="166" fontId="14" fillId="0" borderId="1" xfId="1" applyNumberFormat="1" applyFont="1" applyBorder="1" applyAlignment="1" applyProtection="1">
      <alignment vertical="center"/>
      <protection hidden="1"/>
    </xf>
    <xf numFmtId="4" fontId="14" fillId="0" borderId="1" xfId="0" applyNumberFormat="1" applyFont="1" applyBorder="1" applyAlignment="1" applyProtection="1">
      <alignment vertical="center"/>
      <protection locked="0"/>
    </xf>
    <xf numFmtId="0" fontId="15" fillId="0" borderId="1" xfId="2" applyFont="1" applyBorder="1" applyAlignment="1" applyProtection="1">
      <alignment horizontal="center" vertical="center" wrapText="1"/>
      <protection hidden="1"/>
    </xf>
    <xf numFmtId="0" fontId="16" fillId="0" borderId="1" xfId="2" applyFont="1" applyBorder="1" applyAlignment="1" applyProtection="1">
      <alignment horizontal="left" vertical="center" wrapText="1"/>
      <protection hidden="1"/>
    </xf>
    <xf numFmtId="0" fontId="15" fillId="0" borderId="1" xfId="2" applyFont="1" applyBorder="1" applyAlignment="1" applyProtection="1">
      <alignment horizontal="center" vertical="center"/>
      <protection hidden="1"/>
    </xf>
    <xf numFmtId="166" fontId="15" fillId="0" borderId="1" xfId="1" applyNumberFormat="1" applyFont="1" applyBorder="1" applyAlignment="1" applyProtection="1">
      <alignment vertical="center"/>
      <protection hidden="1"/>
    </xf>
    <xf numFmtId="4" fontId="15" fillId="0" borderId="1" xfId="0" applyNumberFormat="1" applyFont="1" applyBorder="1" applyAlignment="1" applyProtection="1">
      <alignment vertical="center"/>
      <protection locked="0"/>
    </xf>
    <xf numFmtId="0" fontId="14" fillId="0" borderId="1" xfId="2" applyFont="1" applyBorder="1" applyAlignment="1" applyProtection="1">
      <alignment horizontal="left" vertical="center" wrapText="1"/>
      <protection hidden="1"/>
    </xf>
    <xf numFmtId="0" fontId="15" fillId="0" borderId="1" xfId="2" applyFont="1" applyBorder="1" applyAlignment="1" applyProtection="1">
      <alignment horizontal="left" vertical="center" wrapText="1"/>
      <protection hidden="1"/>
    </xf>
    <xf numFmtId="0" fontId="15" fillId="3" borderId="1" xfId="2" applyFont="1" applyFill="1" applyBorder="1" applyAlignment="1" applyProtection="1">
      <alignment horizontal="center" vertical="center" wrapText="1"/>
      <protection hidden="1"/>
    </xf>
    <xf numFmtId="0" fontId="11" fillId="3" borderId="1" xfId="0" applyFont="1" applyFill="1" applyBorder="1" applyAlignment="1" applyProtection="1">
      <alignment horizontal="center"/>
      <protection hidden="1"/>
    </xf>
    <xf numFmtId="166" fontId="15" fillId="3" borderId="1" xfId="1" applyNumberFormat="1" applyFont="1" applyFill="1" applyBorder="1" applyAlignment="1" applyProtection="1">
      <alignment vertical="center"/>
      <protection hidden="1"/>
    </xf>
    <xf numFmtId="4" fontId="12" fillId="3" borderId="1" xfId="0" applyNumberFormat="1" applyFont="1" applyFill="1" applyBorder="1" applyProtection="1">
      <protection locked="0"/>
    </xf>
    <xf numFmtId="4" fontId="15" fillId="3" borderId="1" xfId="0" applyNumberFormat="1" applyFont="1" applyFill="1" applyBorder="1" applyAlignment="1" applyProtection="1">
      <alignment vertical="center"/>
      <protection locked="0"/>
    </xf>
    <xf numFmtId="0" fontId="10" fillId="0" borderId="1" xfId="2" applyFont="1" applyBorder="1" applyAlignment="1" applyProtection="1">
      <alignment horizontal="center" vertical="center" wrapText="1"/>
      <protection hidden="1"/>
    </xf>
    <xf numFmtId="0" fontId="10" fillId="0" borderId="1" xfId="2" applyFont="1" applyBorder="1" applyAlignment="1" applyProtection="1">
      <alignment horizontal="left" vertical="center" wrapText="1"/>
      <protection hidden="1"/>
    </xf>
    <xf numFmtId="0" fontId="10" fillId="0" borderId="1" xfId="2" applyFont="1" applyBorder="1" applyAlignment="1" applyProtection="1">
      <alignment horizontal="center" vertical="center"/>
      <protection hidden="1"/>
    </xf>
    <xf numFmtId="166" fontId="10" fillId="0" borderId="1" xfId="1" applyNumberFormat="1" applyFont="1" applyBorder="1" applyAlignment="1" applyProtection="1">
      <alignment vertical="center"/>
      <protection hidden="1"/>
    </xf>
    <xf numFmtId="4" fontId="10" fillId="0" borderId="1" xfId="0" applyNumberFormat="1" applyFont="1" applyBorder="1" applyAlignment="1" applyProtection="1">
      <alignment vertical="center"/>
      <protection locked="0"/>
    </xf>
    <xf numFmtId="0" fontId="18" fillId="0" borderId="0" xfId="0" applyFont="1"/>
    <xf numFmtId="0" fontId="19" fillId="0" borderId="0" xfId="0" applyFont="1"/>
    <xf numFmtId="0" fontId="14" fillId="0" borderId="1" xfId="2" applyFont="1" applyBorder="1" applyAlignment="1" applyProtection="1">
      <alignment horizontal="center" vertical="center" wrapText="1"/>
      <protection hidden="1"/>
    </xf>
    <xf numFmtId="0" fontId="20" fillId="0" borderId="1" xfId="2" applyFont="1" applyBorder="1" applyAlignment="1" applyProtection="1">
      <alignment horizontal="left" vertical="center" wrapText="1"/>
      <protection hidden="1"/>
    </xf>
    <xf numFmtId="164" fontId="14" fillId="0" borderId="1" xfId="1" applyFont="1" applyBorder="1" applyAlignment="1" applyProtection="1">
      <alignment vertical="center"/>
      <protection hidden="1"/>
    </xf>
    <xf numFmtId="0" fontId="16" fillId="0" borderId="1" xfId="2" applyFont="1" applyBorder="1" applyAlignment="1" applyProtection="1">
      <alignment horizontal="left" vertical="center" wrapText="1" indent="3"/>
      <protection hidden="1"/>
    </xf>
    <xf numFmtId="164" fontId="15" fillId="0" borderId="1" xfId="1" applyFont="1" applyBorder="1" applyAlignment="1" applyProtection="1">
      <alignment vertical="center"/>
      <protection hidden="1"/>
    </xf>
    <xf numFmtId="0" fontId="21" fillId="0" borderId="1" xfId="2" applyFont="1" applyBorder="1" applyProtection="1">
      <protection hidden="1"/>
    </xf>
    <xf numFmtId="0" fontId="10" fillId="0" borderId="1" xfId="2" applyFont="1" applyBorder="1" applyProtection="1">
      <protection hidden="1"/>
    </xf>
    <xf numFmtId="4" fontId="12" fillId="0" borderId="1" xfId="0" applyNumberFormat="1" applyFont="1" applyBorder="1" applyProtection="1">
      <protection locked="0"/>
    </xf>
    <xf numFmtId="0" fontId="11" fillId="0" borderId="1" xfId="2" applyFont="1" applyBorder="1" applyAlignment="1" applyProtection="1">
      <alignment horizontal="center" vertical="center" wrapText="1"/>
      <protection hidden="1"/>
    </xf>
    <xf numFmtId="0" fontId="11" fillId="0" borderId="1" xfId="2" applyFont="1" applyBorder="1" applyAlignment="1" applyProtection="1">
      <alignment horizontal="center" vertical="center"/>
      <protection hidden="1"/>
    </xf>
    <xf numFmtId="164" fontId="11" fillId="0" borderId="1" xfId="1" applyFont="1" applyBorder="1" applyAlignment="1" applyProtection="1">
      <alignment vertical="center"/>
      <protection hidden="1"/>
    </xf>
    <xf numFmtId="4" fontId="11" fillId="0" borderId="1" xfId="0" applyNumberFormat="1" applyFont="1" applyBorder="1" applyAlignment="1" applyProtection="1">
      <alignment vertical="center"/>
      <protection locked="0"/>
    </xf>
    <xf numFmtId="164" fontId="19" fillId="0" borderId="0" xfId="1" applyFont="1"/>
    <xf numFmtId="0" fontId="10" fillId="0" borderId="1" xfId="0" applyFont="1" applyBorder="1" applyAlignment="1" applyProtection="1">
      <alignment wrapText="1"/>
      <protection hidden="1"/>
    </xf>
    <xf numFmtId="0" fontId="12" fillId="0" borderId="1" xfId="0" applyFont="1" applyBorder="1" applyProtection="1">
      <protection hidden="1"/>
    </xf>
    <xf numFmtId="164" fontId="15" fillId="0" borderId="1" xfId="1" applyFont="1" applyFill="1" applyBorder="1" applyAlignment="1" applyProtection="1">
      <alignment vertical="center"/>
      <protection hidden="1"/>
    </xf>
    <xf numFmtId="0" fontId="15" fillId="0" borderId="1" xfId="0" applyFont="1" applyBorder="1" applyAlignment="1" applyProtection="1">
      <alignment wrapText="1"/>
      <protection hidden="1"/>
    </xf>
    <xf numFmtId="0" fontId="23" fillId="0" borderId="0" xfId="2" applyFont="1" applyAlignment="1" applyProtection="1">
      <alignment horizontal="center" vertical="center" wrapText="1"/>
      <protection hidden="1"/>
    </xf>
    <xf numFmtId="0" fontId="23" fillId="0" borderId="0" xfId="0" applyFont="1" applyAlignment="1" applyProtection="1">
      <alignment vertical="center" wrapText="1"/>
      <protection hidden="1"/>
    </xf>
    <xf numFmtId="0" fontId="23" fillId="0" borderId="0" xfId="2" applyFont="1" applyAlignment="1" applyProtection="1">
      <alignment horizontal="center" vertical="center"/>
      <protection hidden="1"/>
    </xf>
    <xf numFmtId="164" fontId="23" fillId="0" borderId="0" xfId="1" applyFont="1" applyBorder="1" applyAlignment="1" applyProtection="1">
      <alignment vertical="center"/>
      <protection hidden="1"/>
    </xf>
    <xf numFmtId="4" fontId="23" fillId="0" borderId="0" xfId="0" applyNumberFormat="1" applyFont="1" applyAlignment="1" applyProtection="1">
      <alignment vertical="center"/>
      <protection locked="0"/>
    </xf>
    <xf numFmtId="164" fontId="24" fillId="0" borderId="0" xfId="1" applyFont="1" applyBorder="1"/>
    <xf numFmtId="0" fontId="24" fillId="0" borderId="0" xfId="0" applyFont="1"/>
    <xf numFmtId="0" fontId="12" fillId="0" borderId="1" xfId="0" applyFont="1" applyBorder="1" applyProtection="1">
      <protection locked="0"/>
    </xf>
    <xf numFmtId="0" fontId="12" fillId="0" borderId="1" xfId="2" applyFont="1" applyBorder="1" applyAlignment="1" applyProtection="1">
      <alignment horizontal="left" vertical="center" wrapText="1"/>
      <protection hidden="1"/>
    </xf>
    <xf numFmtId="0" fontId="12" fillId="0" borderId="0" xfId="0" applyFont="1" applyProtection="1">
      <protection locked="0"/>
    </xf>
    <xf numFmtId="0" fontId="25" fillId="0" borderId="0" xfId="2" applyFont="1" applyAlignment="1" applyProtection="1">
      <alignment horizontal="left" vertical="center" wrapText="1"/>
      <protection locked="0"/>
    </xf>
    <xf numFmtId="0" fontId="15" fillId="0" borderId="0" xfId="2" applyFont="1" applyAlignment="1" applyProtection="1">
      <alignment horizontal="center" vertical="center"/>
      <protection locked="0"/>
    </xf>
    <xf numFmtId="3" fontId="15" fillId="0" borderId="0" xfId="0" applyNumberFormat="1" applyFont="1" applyAlignment="1" applyProtection="1">
      <alignment vertical="center"/>
      <protection locked="0"/>
    </xf>
    <xf numFmtId="4" fontId="10" fillId="0" borderId="0" xfId="0" applyNumberFormat="1" applyFont="1" applyAlignment="1" applyProtection="1">
      <alignment vertical="center"/>
      <protection locked="0"/>
    </xf>
    <xf numFmtId="4" fontId="13" fillId="0" borderId="0" xfId="0" applyNumberFormat="1" applyFont="1" applyProtection="1">
      <protection locked="0"/>
    </xf>
    <xf numFmtId="0" fontId="13" fillId="0" borderId="0" xfId="0" applyFont="1" applyAlignment="1" applyProtection="1">
      <alignment horizontal="center"/>
      <protection locked="0"/>
    </xf>
    <xf numFmtId="0" fontId="13" fillId="0" borderId="0" xfId="0" applyFont="1"/>
    <xf numFmtId="0" fontId="22" fillId="0" borderId="0" xfId="0" applyFont="1" applyAlignment="1">
      <alignment horizontal="justify" vertical="center"/>
    </xf>
    <xf numFmtId="0" fontId="11" fillId="0" borderId="0" xfId="0" applyFont="1" applyAlignment="1" applyProtection="1">
      <alignment horizontal="left" vertical="center"/>
      <protection locked="0"/>
    </xf>
    <xf numFmtId="0" fontId="20" fillId="0" borderId="1" xfId="2" applyFont="1" applyBorder="1" applyAlignment="1" applyProtection="1">
      <alignment vertical="center" wrapText="1"/>
      <protection hidden="1"/>
    </xf>
    <xf numFmtId="0" fontId="20" fillId="0" borderId="1" xfId="2" applyFont="1" applyBorder="1" applyAlignment="1" applyProtection="1">
      <alignment horizontal="center" vertical="center" wrapText="1"/>
      <protection hidden="1"/>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43" fontId="7" fillId="0" borderId="0" xfId="0" applyNumberFormat="1" applyFont="1"/>
    <xf numFmtId="0" fontId="28" fillId="0" borderId="1" xfId="2" applyFont="1" applyBorder="1" applyAlignment="1" applyProtection="1">
      <alignment horizontal="left" vertical="center" wrapText="1"/>
      <protection hidden="1"/>
    </xf>
    <xf numFmtId="164" fontId="29" fillId="0" borderId="1" xfId="1" applyFont="1" applyBorder="1" applyAlignment="1" applyProtection="1">
      <alignment vertical="center"/>
      <protection hidden="1"/>
    </xf>
    <xf numFmtId="0" fontId="1" fillId="0" borderId="0" xfId="0" applyFont="1" applyFill="1" applyBorder="1" applyAlignment="1">
      <alignment horizontal="left" vertical="center"/>
    </xf>
    <xf numFmtId="0" fontId="22" fillId="0" borderId="1" xfId="0" applyFont="1" applyBorder="1" applyAlignment="1">
      <alignment horizontal="left"/>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0" fontId="0" fillId="0" borderId="0" xfId="0" applyAlignment="1">
      <alignment horizontal="center"/>
    </xf>
    <xf numFmtId="0" fontId="8" fillId="0" borderId="0" xfId="0" applyFont="1" applyAlignment="1">
      <alignment horizontal="right"/>
    </xf>
    <xf numFmtId="0" fontId="14" fillId="0" borderId="0" xfId="0" applyFont="1"/>
    <xf numFmtId="0" fontId="14" fillId="0" borderId="0" xfId="0" applyFont="1" applyAlignment="1">
      <alignment horizont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21" fillId="5" borderId="1" xfId="0" applyFont="1" applyFill="1" applyBorder="1" applyAlignment="1">
      <alignment horizontal="center"/>
    </xf>
    <xf numFmtId="0" fontId="21" fillId="5" borderId="1" xfId="0" applyFont="1" applyFill="1" applyBorder="1" applyAlignment="1">
      <alignment horizontal="left"/>
    </xf>
    <xf numFmtId="164" fontId="21" fillId="5" borderId="1" xfId="1" applyFont="1" applyFill="1" applyBorder="1" applyAlignment="1">
      <alignment horizontal="center"/>
    </xf>
    <xf numFmtId="0" fontId="0" fillId="0" borderId="1" xfId="0" applyBorder="1" applyAlignment="1">
      <alignment horizontal="center"/>
    </xf>
    <xf numFmtId="0" fontId="0" fillId="0" borderId="1" xfId="0" applyBorder="1"/>
    <xf numFmtId="0" fontId="29" fillId="0" borderId="1" xfId="0" applyFont="1" applyBorder="1" applyAlignment="1">
      <alignment horizontal="center"/>
    </xf>
    <xf numFmtId="164" fontId="0" fillId="0" borderId="1" xfId="1" applyFont="1" applyFill="1" applyBorder="1"/>
    <xf numFmtId="0" fontId="14" fillId="0" borderId="1" xfId="0" applyFont="1" applyBorder="1" applyAlignment="1">
      <alignment horizontal="center"/>
    </xf>
    <xf numFmtId="164" fontId="21" fillId="5" borderId="1" xfId="1" applyFont="1" applyFill="1" applyBorder="1"/>
    <xf numFmtId="0" fontId="21" fillId="6" borderId="1" xfId="0" applyFont="1" applyFill="1" applyBorder="1" applyAlignment="1">
      <alignment horizontal="center"/>
    </xf>
    <xf numFmtId="164" fontId="21" fillId="6" borderId="1" xfId="1" applyFont="1" applyFill="1" applyBorder="1" applyAlignment="1">
      <alignment horizontal="right"/>
    </xf>
    <xf numFmtId="164" fontId="21" fillId="6" borderId="1" xfId="1" applyFont="1" applyFill="1" applyBorder="1" applyAlignment="1">
      <alignment horizontal="center"/>
    </xf>
    <xf numFmtId="164" fontId="0" fillId="0" borderId="1" xfId="1" applyFont="1" applyBorder="1"/>
    <xf numFmtId="0" fontId="14" fillId="6" borderId="1" xfId="0" applyFont="1" applyFill="1" applyBorder="1" applyAlignment="1">
      <alignment horizontal="center"/>
    </xf>
    <xf numFmtId="0" fontId="0" fillId="6" borderId="1" xfId="0" applyFill="1" applyBorder="1" applyAlignment="1">
      <alignment horizontal="center"/>
    </xf>
    <xf numFmtId="0" fontId="30" fillId="0" borderId="0" xfId="0" applyFont="1" applyAlignment="1">
      <alignment horizontal="center"/>
    </xf>
    <xf numFmtId="164" fontId="30" fillId="0" borderId="0" xfId="1" applyFont="1"/>
    <xf numFmtId="0" fontId="30" fillId="0" borderId="0" xfId="0" applyFont="1"/>
    <xf numFmtId="0" fontId="22" fillId="0" borderId="0" xfId="0" applyFont="1" applyAlignment="1">
      <alignment wrapText="1"/>
    </xf>
    <xf numFmtId="0" fontId="30" fillId="0" borderId="0" xfId="0" applyFont="1" applyAlignment="1">
      <alignment horizontal="left"/>
    </xf>
    <xf numFmtId="43" fontId="30" fillId="0" borderId="0" xfId="0" applyNumberFormat="1" applyFont="1"/>
    <xf numFmtId="0" fontId="0" fillId="0" borderId="0" xfId="0" quotePrefix="1"/>
    <xf numFmtId="0" fontId="0" fillId="0" borderId="0" xfId="0" quotePrefix="1" applyAlignment="1">
      <alignment horizontal="left"/>
    </xf>
    <xf numFmtId="0" fontId="0" fillId="0" borderId="0" xfId="0" applyAlignment="1">
      <alignment horizontal="center"/>
    </xf>
    <xf numFmtId="164" fontId="1" fillId="0" borderId="8" xfId="1" applyFont="1" applyFill="1" applyBorder="1" applyAlignment="1">
      <alignment horizontal="center"/>
    </xf>
    <xf numFmtId="164" fontId="31" fillId="0" borderId="8" xfId="1" applyFont="1" applyFill="1" applyBorder="1" applyAlignment="1">
      <alignment horizontal="center"/>
    </xf>
    <xf numFmtId="166" fontId="29" fillId="0" borderId="1" xfId="1" applyNumberFormat="1" applyFont="1" applyBorder="1" applyAlignment="1" applyProtection="1">
      <alignment vertical="center"/>
      <protection hidden="1"/>
    </xf>
    <xf numFmtId="4" fontId="29" fillId="0" borderId="1" xfId="0" applyNumberFormat="1" applyFont="1" applyBorder="1" applyAlignment="1" applyProtection="1">
      <alignment vertical="center"/>
      <protection locked="0"/>
    </xf>
    <xf numFmtId="0" fontId="1" fillId="7" borderId="24" xfId="0" applyFont="1" applyFill="1" applyBorder="1" applyAlignment="1">
      <alignment horizontal="center" vertical="center"/>
    </xf>
    <xf numFmtId="43" fontId="1" fillId="7" borderId="7" xfId="0" applyNumberFormat="1" applyFont="1" applyFill="1" applyBorder="1" applyAlignment="1">
      <alignment horizontal="center" wrapText="1"/>
    </xf>
    <xf numFmtId="164" fontId="1" fillId="0" borderId="13" xfId="1" applyFont="1" applyFill="1" applyBorder="1" applyAlignment="1">
      <alignment horizontal="center" wrapText="1"/>
    </xf>
    <xf numFmtId="164" fontId="1" fillId="0" borderId="7" xfId="1" applyFont="1" applyFill="1" applyBorder="1" applyAlignment="1">
      <alignment horizontal="center" wrapText="1"/>
    </xf>
    <xf numFmtId="0" fontId="3" fillId="0" borderId="21" xfId="0" applyFont="1" applyBorder="1" applyAlignment="1">
      <alignment horizontal="left"/>
    </xf>
    <xf numFmtId="164" fontId="31" fillId="0" borderId="13" xfId="1" applyFont="1" applyFill="1" applyBorder="1" applyAlignment="1">
      <alignment wrapText="1"/>
    </xf>
    <xf numFmtId="0" fontId="32" fillId="0" borderId="0" xfId="0" applyFont="1"/>
    <xf numFmtId="43" fontId="0" fillId="0" borderId="0" xfId="0" applyNumberFormat="1"/>
    <xf numFmtId="0" fontId="33" fillId="0" borderId="0" xfId="0" applyFont="1"/>
    <xf numFmtId="164" fontId="24" fillId="0" borderId="0" xfId="1" applyFont="1"/>
    <xf numFmtId="164" fontId="8" fillId="0" borderId="0" xfId="1" applyFont="1"/>
    <xf numFmtId="164" fontId="35" fillId="0" borderId="0" xfId="1" applyFont="1"/>
    <xf numFmtId="43" fontId="8" fillId="7" borderId="0" xfId="0" applyNumberFormat="1" applyFont="1" applyFill="1"/>
    <xf numFmtId="0" fontId="29" fillId="0" borderId="1" xfId="2" applyFont="1" applyBorder="1" applyAlignment="1" applyProtection="1">
      <alignment horizontal="center" vertical="center" wrapText="1"/>
      <protection hidden="1"/>
    </xf>
    <xf numFmtId="0" fontId="37" fillId="0" borderId="1" xfId="2" applyFont="1" applyBorder="1" applyAlignment="1" applyProtection="1">
      <alignment horizontal="left" vertical="center" wrapText="1"/>
      <protection hidden="1"/>
    </xf>
    <xf numFmtId="0" fontId="27" fillId="0" borderId="1" xfId="2" applyFont="1" applyBorder="1" applyAlignment="1" applyProtection="1">
      <alignment horizontal="left" vertical="center" wrapText="1"/>
      <protection hidden="1"/>
    </xf>
    <xf numFmtId="0" fontId="22" fillId="0" borderId="1" xfId="0" applyFont="1" applyBorder="1" applyAlignment="1" applyProtection="1">
      <alignment horizontal="center"/>
      <protection locked="0"/>
    </xf>
    <xf numFmtId="0" fontId="15" fillId="0" borderId="1" xfId="2" applyFont="1" applyBorder="1" applyAlignment="1" applyProtection="1">
      <alignment horizontal="center" vertical="center"/>
      <protection locked="0"/>
    </xf>
    <xf numFmtId="3" fontId="15" fillId="0" borderId="1" xfId="0" applyNumberFormat="1" applyFont="1" applyBorder="1" applyAlignment="1" applyProtection="1">
      <alignment vertical="center"/>
      <protection locked="0"/>
    </xf>
    <xf numFmtId="0" fontId="13" fillId="0" borderId="1" xfId="0" applyFont="1" applyBorder="1" applyAlignment="1" applyProtection="1">
      <alignment horizontal="center"/>
      <protection hidden="1"/>
    </xf>
    <xf numFmtId="0" fontId="1" fillId="0" borderId="1" xfId="0" applyFont="1" applyBorder="1"/>
    <xf numFmtId="2" fontId="15" fillId="0" borderId="1" xfId="2" applyNumberFormat="1" applyFont="1" applyBorder="1" applyAlignment="1" applyProtection="1">
      <alignment horizontal="center" vertical="center" wrapText="1"/>
      <protection hidden="1"/>
    </xf>
    <xf numFmtId="0" fontId="22" fillId="0" borderId="1" xfId="2" applyFont="1" applyBorder="1" applyAlignment="1" applyProtection="1">
      <alignment horizontal="left" vertical="center" wrapText="1"/>
      <protection hidden="1"/>
    </xf>
    <xf numFmtId="0" fontId="22" fillId="0" borderId="1" xfId="0" applyFont="1" applyBorder="1" applyAlignment="1" applyProtection="1">
      <alignment wrapText="1"/>
      <protection hidden="1"/>
    </xf>
    <xf numFmtId="4" fontId="14" fillId="0" borderId="1" xfId="0" applyNumberFormat="1" applyFont="1" applyFill="1" applyBorder="1" applyAlignment="1" applyProtection="1">
      <alignment vertical="center"/>
      <protection locked="0"/>
    </xf>
    <xf numFmtId="4" fontId="15" fillId="0" borderId="1" xfId="0" applyNumberFormat="1" applyFont="1" applyFill="1" applyBorder="1" applyAlignment="1" applyProtection="1">
      <alignment vertical="center"/>
      <protection locked="0"/>
    </xf>
    <xf numFmtId="4" fontId="12" fillId="0" borderId="1" xfId="0" applyNumberFormat="1" applyFont="1" applyFill="1" applyBorder="1" applyProtection="1">
      <protection locked="0"/>
    </xf>
    <xf numFmtId="4" fontId="10" fillId="0" borderId="1" xfId="0" applyNumberFormat="1" applyFont="1" applyFill="1" applyBorder="1" applyAlignment="1" applyProtection="1">
      <alignment vertical="center"/>
      <protection locked="0"/>
    </xf>
    <xf numFmtId="164" fontId="15" fillId="0" borderId="1" xfId="1" applyFont="1" applyFill="1" applyBorder="1" applyAlignment="1" applyProtection="1">
      <alignment vertical="center"/>
      <protection locked="0"/>
    </xf>
    <xf numFmtId="164" fontId="29" fillId="0" borderId="1" xfId="1" applyFont="1" applyFill="1" applyBorder="1" applyAlignment="1" applyProtection="1">
      <alignment vertical="center"/>
      <protection locked="0"/>
    </xf>
    <xf numFmtId="4" fontId="15" fillId="0" borderId="1" xfId="0" quotePrefix="1" applyNumberFormat="1" applyFont="1" applyFill="1" applyBorder="1" applyAlignment="1" applyProtection="1">
      <alignment vertical="center"/>
      <protection locked="0"/>
    </xf>
    <xf numFmtId="4" fontId="11" fillId="0" borderId="1" xfId="0" applyNumberFormat="1" applyFont="1" applyFill="1" applyBorder="1" applyAlignment="1" applyProtection="1">
      <alignment vertical="center"/>
      <protection locked="0"/>
    </xf>
    <xf numFmtId="4" fontId="23" fillId="0" borderId="0" xfId="0" applyNumberFormat="1" applyFont="1" applyFill="1" applyAlignment="1" applyProtection="1">
      <alignment vertical="center"/>
      <protection locked="0"/>
    </xf>
    <xf numFmtId="0" fontId="12" fillId="0" borderId="1" xfId="0" applyFont="1" applyFill="1" applyBorder="1" applyProtection="1">
      <protection locked="0"/>
    </xf>
    <xf numFmtId="0" fontId="12" fillId="0" borderId="1" xfId="2" applyFont="1" applyBorder="1" applyAlignment="1" applyProtection="1">
      <alignment horizontal="left" vertical="center" wrapText="1"/>
      <protection locked="0"/>
    </xf>
    <xf numFmtId="0" fontId="0" fillId="0" borderId="0" xfId="0"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0" xfId="0" applyFont="1" applyAlignment="1">
      <alignment horizontal="left" vertical="center"/>
    </xf>
    <xf numFmtId="0" fontId="16" fillId="0" borderId="0" xfId="0" applyFont="1" applyAlignment="1" applyProtection="1">
      <alignment horizontal="left" vertical="center"/>
      <protection locked="0"/>
    </xf>
    <xf numFmtId="0" fontId="36" fillId="0" borderId="0" xfId="0" applyFont="1" applyAlignment="1">
      <alignment horizontal="left" vertical="top" wrapText="1"/>
    </xf>
    <xf numFmtId="164" fontId="31" fillId="0" borderId="7" xfId="1" applyFont="1" applyFill="1" applyBorder="1" applyAlignment="1">
      <alignment horizontal="center" vertical="center"/>
    </xf>
    <xf numFmtId="0" fontId="39" fillId="0" borderId="0" xfId="0" applyFont="1" applyAlignment="1">
      <alignment horizontal="center"/>
    </xf>
    <xf numFmtId="165" fontId="0" fillId="0" borderId="0" xfId="0" applyNumberFormat="1" applyFill="1"/>
    <xf numFmtId="0" fontId="1" fillId="0" borderId="7" xfId="0" applyFont="1" applyFill="1" applyBorder="1" applyAlignment="1">
      <alignment horizontal="center" vertical="center"/>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168" fontId="26" fillId="0" borderId="15" xfId="0" applyNumberFormat="1" applyFont="1" applyBorder="1" applyAlignment="1" applyProtection="1">
      <alignment horizontal="center"/>
      <protection locked="0"/>
    </xf>
    <xf numFmtId="168" fontId="26" fillId="0" borderId="16" xfId="0" applyNumberFormat="1" applyFont="1" applyBorder="1" applyAlignment="1" applyProtection="1">
      <alignment horizontal="center"/>
      <protection locked="0"/>
    </xf>
    <xf numFmtId="168" fontId="26" fillId="0" borderId="19" xfId="0" applyNumberFormat="1" applyFont="1" applyBorder="1" applyAlignment="1" applyProtection="1">
      <alignment horizontal="center"/>
      <protection locked="0"/>
    </xf>
    <xf numFmtId="169" fontId="26" fillId="0" borderId="15" xfId="0" applyNumberFormat="1" applyFont="1" applyBorder="1" applyAlignment="1" applyProtection="1">
      <alignment horizontal="center"/>
      <protection locked="0"/>
    </xf>
    <xf numFmtId="169" fontId="26" fillId="0" borderId="16" xfId="0" applyNumberFormat="1" applyFont="1" applyBorder="1" applyAlignment="1" applyProtection="1">
      <alignment horizontal="center"/>
      <protection locked="0"/>
    </xf>
    <xf numFmtId="169" fontId="26" fillId="0" borderId="19" xfId="0" applyNumberFormat="1" applyFont="1" applyBorder="1" applyAlignment="1" applyProtection="1">
      <alignment horizontal="center"/>
      <protection locked="0"/>
    </xf>
    <xf numFmtId="0" fontId="16" fillId="0" borderId="0" xfId="0" applyFont="1" applyAlignment="1" applyProtection="1">
      <alignment horizontal="left" vertical="center" wrapText="1"/>
      <protection locked="0"/>
    </xf>
    <xf numFmtId="165" fontId="0" fillId="0" borderId="0" xfId="0" applyNumberFormat="1" applyFill="1" applyAlignment="1">
      <alignment horizontal="left"/>
    </xf>
  </cellXfs>
  <cellStyles count="5">
    <cellStyle name="Comma" xfId="1" builtinId="3"/>
    <cellStyle name="Comma 3" xfId="3" xr:uid="{37B91B21-D4F2-4803-AA2E-EF4C8F282540}"/>
    <cellStyle name="Excel Built-in Normal" xfId="4" xr:uid="{3C8DC052-16D1-4873-98F6-0BEF96619335}"/>
    <cellStyle name="Normal" xfId="0" builtinId="0"/>
    <cellStyle name="Normal 2" xfId="2" xr:uid="{0D093794-0102-4ED4-97CB-3F9A3B1CB925}"/>
  </cellStyles>
  <dxfs count="0"/>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zoomScaleNormal="100" workbookViewId="0">
      <selection activeCell="E9" sqref="E9"/>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224" t="s">
        <v>9</v>
      </c>
      <c r="B1" s="224"/>
      <c r="H1" t="s">
        <v>54</v>
      </c>
    </row>
    <row r="3" spans="1:19" x14ac:dyDescent="0.3">
      <c r="A3" s="1" t="s">
        <v>8</v>
      </c>
    </row>
    <row r="4" spans="1:19" x14ac:dyDescent="0.3">
      <c r="A4" s="1" t="s">
        <v>163</v>
      </c>
    </row>
    <row r="5" spans="1:19" ht="15" thickBot="1" x14ac:dyDescent="0.35">
      <c r="K5" s="227"/>
      <c r="L5" s="227"/>
      <c r="M5" s="227"/>
      <c r="N5" s="227"/>
      <c r="O5" s="227"/>
      <c r="P5" s="227"/>
      <c r="Q5" s="227"/>
      <c r="R5" s="227"/>
      <c r="S5" s="227"/>
    </row>
    <row r="6" spans="1:19" ht="28.5" customHeight="1" thickBot="1" x14ac:dyDescent="0.35">
      <c r="A6" s="229" t="s">
        <v>0</v>
      </c>
      <c r="B6" s="231" t="s">
        <v>1</v>
      </c>
      <c r="C6" s="225" t="s">
        <v>10</v>
      </c>
      <c r="D6" s="226"/>
      <c r="E6" s="225" t="s">
        <v>11</v>
      </c>
      <c r="F6" s="228"/>
      <c r="G6" s="228"/>
      <c r="H6" s="226"/>
      <c r="K6" s="2"/>
    </row>
    <row r="7" spans="1:19" ht="15" thickBot="1" x14ac:dyDescent="0.35">
      <c r="A7" s="230"/>
      <c r="B7" s="232"/>
      <c r="C7" s="129" t="s">
        <v>2</v>
      </c>
      <c r="D7" s="137" t="s">
        <v>3</v>
      </c>
      <c r="E7" s="129" t="s">
        <v>4</v>
      </c>
      <c r="F7" s="130" t="s">
        <v>5</v>
      </c>
      <c r="G7" s="130" t="s">
        <v>6</v>
      </c>
      <c r="H7" s="131" t="s">
        <v>7</v>
      </c>
      <c r="K7" s="2"/>
    </row>
    <row r="8" spans="1:19" s="174" customFormat="1" ht="15" thickBot="1" x14ac:dyDescent="0.35">
      <c r="A8" s="138" t="s">
        <v>156</v>
      </c>
      <c r="B8" s="139" t="s">
        <v>157</v>
      </c>
      <c r="C8" s="140"/>
      <c r="D8" s="141"/>
      <c r="E8" s="140"/>
      <c r="F8" s="142"/>
      <c r="G8" s="142">
        <v>1</v>
      </c>
      <c r="H8" s="141"/>
      <c r="I8" s="214"/>
      <c r="J8" s="214"/>
      <c r="K8" s="214"/>
      <c r="L8" s="214"/>
      <c r="M8" s="214"/>
      <c r="N8" s="214"/>
      <c r="O8" s="214"/>
      <c r="P8" s="214"/>
      <c r="Q8" s="214"/>
      <c r="R8" s="214"/>
      <c r="S8" s="214"/>
    </row>
    <row r="9" spans="1:19" ht="15" thickBot="1" x14ac:dyDescent="0.35">
      <c r="A9" s="138" t="s">
        <v>156</v>
      </c>
      <c r="B9" s="139" t="s">
        <v>158</v>
      </c>
      <c r="C9" s="140"/>
      <c r="D9" s="141"/>
      <c r="E9" s="140">
        <v>1</v>
      </c>
      <c r="F9" s="142">
        <v>1</v>
      </c>
      <c r="G9" s="142"/>
      <c r="H9" s="141"/>
      <c r="I9" s="214"/>
      <c r="J9" s="214"/>
      <c r="K9" s="214"/>
      <c r="L9" s="214"/>
      <c r="M9" s="214"/>
      <c r="N9" s="214"/>
      <c r="O9" s="214"/>
      <c r="P9" s="214"/>
      <c r="Q9" s="214"/>
      <c r="R9" s="214"/>
      <c r="S9" s="214"/>
    </row>
    <row r="10" spans="1:19" ht="15" thickBot="1" x14ac:dyDescent="0.35">
      <c r="A10" s="143" t="s">
        <v>69</v>
      </c>
      <c r="B10" s="144"/>
      <c r="C10" s="215">
        <f>SUM(C8:C9)</f>
        <v>0</v>
      </c>
      <c r="D10" s="215">
        <f t="shared" ref="D10:H10" si="0">SUM(D8:D9)</f>
        <v>0</v>
      </c>
      <c r="E10" s="215">
        <f t="shared" si="0"/>
        <v>1</v>
      </c>
      <c r="F10" s="215">
        <f t="shared" si="0"/>
        <v>1</v>
      </c>
      <c r="G10" s="215">
        <f t="shared" si="0"/>
        <v>1</v>
      </c>
      <c r="H10" s="216">
        <f t="shared" si="0"/>
        <v>0</v>
      </c>
      <c r="K10" s="185">
        <f>SUM(F10:H10)</f>
        <v>2</v>
      </c>
    </row>
    <row r="12" spans="1:19" x14ac:dyDescent="0.3">
      <c r="A12" s="217" t="s">
        <v>159</v>
      </c>
    </row>
    <row r="13" spans="1:19" x14ac:dyDescent="0.3">
      <c r="A13" t="s">
        <v>161</v>
      </c>
    </row>
    <row r="14" spans="1:19" x14ac:dyDescent="0.3">
      <c r="A14" s="172"/>
    </row>
    <row r="15" spans="1:19" x14ac:dyDescent="0.3">
      <c r="A15" s="172"/>
    </row>
    <row r="16" spans="1:19" x14ac:dyDescent="0.3">
      <c r="A16" s="172"/>
    </row>
    <row r="17" spans="1:1" x14ac:dyDescent="0.3">
      <c r="A17" s="172"/>
    </row>
    <row r="18" spans="1:1" x14ac:dyDescent="0.3">
      <c r="A18" s="172"/>
    </row>
    <row r="19" spans="1:1" x14ac:dyDescent="0.3">
      <c r="A19" s="172"/>
    </row>
    <row r="20" spans="1:1" x14ac:dyDescent="0.3">
      <c r="A20" s="172"/>
    </row>
    <row r="21" spans="1:1" x14ac:dyDescent="0.3">
      <c r="A21" s="135"/>
    </row>
  </sheetData>
  <mergeCells count="6">
    <mergeCell ref="A1:B1"/>
    <mergeCell ref="C6:D6"/>
    <mergeCell ref="K5:S5"/>
    <mergeCell ref="E6:H6"/>
    <mergeCell ref="A6:A7"/>
    <mergeCell ref="B6:B7"/>
  </mergeCells>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topLeftCell="A34" zoomScaleNormal="100" workbookViewId="0"/>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7" t="s">
        <v>9</v>
      </c>
      <c r="B1" s="7"/>
      <c r="C1" s="5"/>
      <c r="H1" t="s">
        <v>54</v>
      </c>
    </row>
    <row r="3" spans="1:9" x14ac:dyDescent="0.3">
      <c r="A3" s="1" t="s">
        <v>13</v>
      </c>
      <c r="B3" s="1"/>
    </row>
    <row r="4" spans="1:9" x14ac:dyDescent="0.3">
      <c r="A4" s="1"/>
      <c r="B4" s="1"/>
    </row>
    <row r="5" spans="1:9" x14ac:dyDescent="0.3">
      <c r="A5" s="1" t="s">
        <v>14</v>
      </c>
      <c r="B5" s="1"/>
      <c r="D5" s="31" t="s">
        <v>156</v>
      </c>
    </row>
    <row r="6" spans="1:9" x14ac:dyDescent="0.3">
      <c r="A6" s="1" t="s">
        <v>15</v>
      </c>
      <c r="B6" s="1"/>
      <c r="D6" s="173" t="s">
        <v>160</v>
      </c>
    </row>
    <row r="7" spans="1:9" x14ac:dyDescent="0.3">
      <c r="A7" s="1" t="s">
        <v>16</v>
      </c>
      <c r="B7" s="1"/>
      <c r="D7" s="31" t="s">
        <v>164</v>
      </c>
    </row>
    <row r="8" spans="1:9" x14ac:dyDescent="0.3">
      <c r="A8" s="1" t="s">
        <v>17</v>
      </c>
      <c r="B8" s="1"/>
      <c r="D8" s="248">
        <v>44617</v>
      </c>
    </row>
    <row r="9" spans="1:9" x14ac:dyDescent="0.3">
      <c r="A9" s="1" t="s">
        <v>18</v>
      </c>
      <c r="B9" s="1"/>
      <c r="D9" s="248">
        <v>44630</v>
      </c>
    </row>
    <row r="10" spans="1:9" x14ac:dyDescent="0.3">
      <c r="A10" s="1"/>
      <c r="B10" s="1"/>
      <c r="D10" s="222"/>
    </row>
    <row r="11" spans="1:9" ht="13.5" customHeight="1" x14ac:dyDescent="0.3">
      <c r="A11" s="1" t="s">
        <v>30</v>
      </c>
      <c r="B11" s="1"/>
      <c r="D11" s="16"/>
    </row>
    <row r="12" spans="1:9" ht="13.5" customHeight="1" thickBot="1" x14ac:dyDescent="0.35">
      <c r="A12" s="1"/>
      <c r="B12" s="1"/>
      <c r="D12" s="16"/>
    </row>
    <row r="13" spans="1:9" ht="28.5" customHeight="1" thickBot="1" x14ac:dyDescent="0.35">
      <c r="A13" s="238" t="s">
        <v>20</v>
      </c>
      <c r="B13" s="239"/>
      <c r="C13" s="33" t="s">
        <v>27</v>
      </c>
      <c r="D13" s="239" t="s">
        <v>26</v>
      </c>
      <c r="E13" s="239"/>
      <c r="F13" s="239"/>
      <c r="G13" s="239"/>
      <c r="H13" s="240"/>
      <c r="I13" s="6"/>
    </row>
    <row r="14" spans="1:9" x14ac:dyDescent="0.3">
      <c r="A14" s="10" t="s">
        <v>2</v>
      </c>
      <c r="B14" s="23" t="s">
        <v>3</v>
      </c>
      <c r="C14" s="34" t="s">
        <v>4</v>
      </c>
      <c r="D14" s="17" t="s">
        <v>5</v>
      </c>
      <c r="E14" s="11" t="s">
        <v>6</v>
      </c>
      <c r="F14" s="12" t="s">
        <v>7</v>
      </c>
      <c r="G14" s="12" t="s">
        <v>24</v>
      </c>
      <c r="H14" s="12" t="s">
        <v>25</v>
      </c>
      <c r="I14" s="6"/>
    </row>
    <row r="15" spans="1:9" ht="15" thickBot="1" x14ac:dyDescent="0.35">
      <c r="A15" s="223">
        <v>0</v>
      </c>
      <c r="B15" s="24">
        <f>Centralizator!D9</f>
        <v>0</v>
      </c>
      <c r="C15" s="179">
        <f>Centralizator!E10</f>
        <v>1</v>
      </c>
      <c r="D15" s="18">
        <f>Centralizator!F10</f>
        <v>1</v>
      </c>
      <c r="E15" s="8">
        <f>Centralizator!G10</f>
        <v>1</v>
      </c>
      <c r="F15" s="9">
        <f>Centralizator!H10</f>
        <v>0</v>
      </c>
      <c r="G15" s="9">
        <v>0</v>
      </c>
      <c r="H15" s="9">
        <v>0</v>
      </c>
      <c r="I15" s="3"/>
    </row>
    <row r="16" spans="1:9" x14ac:dyDescent="0.3">
      <c r="A16" s="35"/>
      <c r="B16" s="35"/>
      <c r="C16" s="35"/>
      <c r="D16" s="35"/>
      <c r="E16" s="35"/>
      <c r="F16" s="35"/>
      <c r="G16" s="35"/>
      <c r="H16" s="35"/>
      <c r="I16" s="3"/>
    </row>
    <row r="17" spans="1:10" ht="13.5" customHeight="1" x14ac:dyDescent="0.3">
      <c r="A17" s="1" t="s">
        <v>28</v>
      </c>
      <c r="B17" s="1"/>
      <c r="D17" s="16"/>
    </row>
    <row r="18" spans="1:10" ht="15" thickBot="1" x14ac:dyDescent="0.35">
      <c r="A18" s="3"/>
      <c r="B18" s="3"/>
      <c r="C18" s="3"/>
      <c r="D18" s="3"/>
      <c r="E18" s="3"/>
      <c r="F18" s="3"/>
      <c r="G18" s="3"/>
      <c r="H18" s="3"/>
      <c r="I18" s="3"/>
      <c r="J18" s="3"/>
    </row>
    <row r="19" spans="1:10" ht="15" thickBot="1" x14ac:dyDescent="0.35">
      <c r="A19" s="233" t="s">
        <v>22</v>
      </c>
      <c r="B19" s="234"/>
      <c r="C19" s="234"/>
      <c r="D19" s="234"/>
      <c r="E19" s="234"/>
      <c r="F19" s="234"/>
      <c r="G19" s="234"/>
      <c r="H19" s="234"/>
      <c r="I19" s="234"/>
      <c r="J19" s="235"/>
    </row>
    <row r="20" spans="1:10" x14ac:dyDescent="0.3">
      <c r="A20" s="13">
        <v>40</v>
      </c>
      <c r="B20" s="19">
        <v>63</v>
      </c>
      <c r="C20" s="14">
        <v>75</v>
      </c>
      <c r="D20" s="14">
        <v>90</v>
      </c>
      <c r="E20" s="14">
        <v>110</v>
      </c>
      <c r="F20" s="14">
        <v>125</v>
      </c>
      <c r="G20" s="14">
        <v>160</v>
      </c>
      <c r="H20" s="14">
        <v>180</v>
      </c>
      <c r="I20" s="14">
        <v>200</v>
      </c>
      <c r="J20" s="15">
        <v>250</v>
      </c>
    </row>
    <row r="21" spans="1:10" ht="15" thickBot="1" x14ac:dyDescent="0.35">
      <c r="A21" s="182"/>
      <c r="B21" s="184"/>
      <c r="C21" s="175"/>
      <c r="D21" s="184"/>
      <c r="E21" s="47">
        <v>0</v>
      </c>
      <c r="F21" s="47">
        <v>0</v>
      </c>
      <c r="G21" s="47">
        <v>0</v>
      </c>
      <c r="H21" s="47">
        <v>0</v>
      </c>
      <c r="I21" s="47">
        <v>0</v>
      </c>
      <c r="J21" s="48">
        <v>0</v>
      </c>
    </row>
    <row r="22" spans="1:10" ht="15" thickBot="1" x14ac:dyDescent="0.35">
      <c r="A22" s="26"/>
      <c r="B22" s="183"/>
      <c r="C22" s="37"/>
      <c r="D22" s="37"/>
      <c r="E22" s="37"/>
      <c r="F22" s="37"/>
      <c r="G22" s="37"/>
      <c r="H22" s="37"/>
      <c r="I22" s="37"/>
      <c r="J22" s="38"/>
    </row>
    <row r="23" spans="1:10" ht="15" thickBot="1" x14ac:dyDescent="0.35">
      <c r="A23" s="233" t="s">
        <v>37</v>
      </c>
      <c r="B23" s="234"/>
      <c r="C23" s="234"/>
      <c r="D23" s="234"/>
      <c r="E23" s="234"/>
      <c r="F23" s="234"/>
      <c r="G23" s="234"/>
      <c r="H23" s="234"/>
      <c r="I23" s="234"/>
      <c r="J23" s="235"/>
    </row>
    <row r="24" spans="1:10" x14ac:dyDescent="0.3">
      <c r="A24" s="13">
        <v>40</v>
      </c>
      <c r="B24" s="19">
        <v>63</v>
      </c>
      <c r="C24" s="14">
        <v>75</v>
      </c>
      <c r="D24" s="14">
        <v>90</v>
      </c>
      <c r="E24" s="14">
        <v>110</v>
      </c>
      <c r="F24" s="14">
        <v>125</v>
      </c>
      <c r="G24" s="14">
        <v>160</v>
      </c>
      <c r="H24" s="14">
        <v>180</v>
      </c>
      <c r="I24" s="14">
        <v>200</v>
      </c>
      <c r="J24" s="15">
        <v>250</v>
      </c>
    </row>
    <row r="25" spans="1:10" ht="15" thickBot="1" x14ac:dyDescent="0.35">
      <c r="A25" s="182"/>
      <c r="B25" s="184"/>
      <c r="C25" s="176"/>
      <c r="D25" s="184"/>
      <c r="E25" s="47">
        <v>0</v>
      </c>
      <c r="F25" s="47">
        <v>0</v>
      </c>
      <c r="G25" s="47">
        <v>0</v>
      </c>
      <c r="H25" s="47">
        <v>0</v>
      </c>
      <c r="I25" s="47">
        <v>0</v>
      </c>
      <c r="J25" s="48">
        <v>0</v>
      </c>
    </row>
    <row r="26" spans="1:10" ht="15" thickBot="1" x14ac:dyDescent="0.35">
      <c r="A26" s="3"/>
      <c r="B26" s="183"/>
      <c r="C26" s="3"/>
      <c r="D26" s="3"/>
      <c r="E26" s="3"/>
      <c r="F26" s="3"/>
      <c r="G26" s="3"/>
      <c r="H26" s="3"/>
      <c r="I26" s="3"/>
      <c r="J26" s="3"/>
    </row>
    <row r="27" spans="1:10" ht="15" thickBot="1" x14ac:dyDescent="0.35">
      <c r="A27" s="233" t="s">
        <v>23</v>
      </c>
      <c r="B27" s="234"/>
      <c r="C27" s="234"/>
      <c r="D27" s="234"/>
      <c r="E27" s="234"/>
      <c r="F27" s="234"/>
      <c r="G27" s="234"/>
      <c r="H27" s="234"/>
      <c r="I27" s="234"/>
      <c r="J27" s="235"/>
    </row>
    <row r="28" spans="1:10" x14ac:dyDescent="0.3">
      <c r="A28" s="13">
        <v>40</v>
      </c>
      <c r="B28" s="19">
        <v>63</v>
      </c>
      <c r="C28" s="14">
        <v>75</v>
      </c>
      <c r="D28" s="14">
        <v>90</v>
      </c>
      <c r="E28" s="14">
        <v>110</v>
      </c>
      <c r="F28" s="14">
        <v>125</v>
      </c>
      <c r="G28" s="14">
        <v>160</v>
      </c>
      <c r="H28" s="14">
        <v>180</v>
      </c>
      <c r="I28" s="14">
        <v>200</v>
      </c>
      <c r="J28" s="15">
        <v>250</v>
      </c>
    </row>
    <row r="29" spans="1:10" ht="15" thickBot="1" x14ac:dyDescent="0.35">
      <c r="A29" s="45">
        <v>0</v>
      </c>
      <c r="B29" s="46">
        <v>0</v>
      </c>
      <c r="C29" s="47">
        <v>0</v>
      </c>
      <c r="D29" s="47">
        <v>0</v>
      </c>
      <c r="E29" s="47">
        <v>0</v>
      </c>
      <c r="F29" s="47">
        <v>0</v>
      </c>
      <c r="G29" s="47">
        <v>0</v>
      </c>
      <c r="H29" s="47">
        <v>0</v>
      </c>
      <c r="I29" s="47">
        <v>0</v>
      </c>
      <c r="J29" s="48">
        <v>0</v>
      </c>
    </row>
    <row r="30" spans="1:10" s="30" customFormat="1" ht="15" thickBot="1" x14ac:dyDescent="0.35">
      <c r="A30" s="29"/>
      <c r="B30" s="29"/>
      <c r="C30" s="28"/>
      <c r="D30" s="28"/>
      <c r="E30" s="28"/>
      <c r="F30" s="28"/>
      <c r="G30" s="28"/>
      <c r="H30" s="28"/>
      <c r="I30" s="28"/>
      <c r="J30" s="28"/>
    </row>
    <row r="31" spans="1:10" ht="15" thickBot="1" x14ac:dyDescent="0.35">
      <c r="A31" s="233" t="s">
        <v>38</v>
      </c>
      <c r="B31" s="234"/>
      <c r="C31" s="234"/>
      <c r="D31" s="234"/>
      <c r="E31" s="234"/>
      <c r="F31" s="234"/>
      <c r="G31" s="234"/>
      <c r="H31" s="234"/>
      <c r="I31" s="234"/>
      <c r="J31" s="235"/>
    </row>
    <row r="32" spans="1:10" x14ac:dyDescent="0.3">
      <c r="A32" s="13">
        <v>40</v>
      </c>
      <c r="B32" s="19">
        <v>63</v>
      </c>
      <c r="C32" s="14">
        <v>75</v>
      </c>
      <c r="D32" s="14">
        <v>90</v>
      </c>
      <c r="E32" s="14">
        <v>110</v>
      </c>
      <c r="F32" s="14">
        <v>125</v>
      </c>
      <c r="G32" s="14">
        <v>160</v>
      </c>
      <c r="H32" s="14">
        <v>180</v>
      </c>
      <c r="I32" s="14">
        <v>200</v>
      </c>
      <c r="J32" s="15">
        <v>250</v>
      </c>
    </row>
    <row r="33" spans="1:11" ht="15" thickBot="1" x14ac:dyDescent="0.35">
      <c r="A33" s="45">
        <v>0</v>
      </c>
      <c r="B33" s="46">
        <v>0</v>
      </c>
      <c r="C33" s="47">
        <v>0</v>
      </c>
      <c r="D33" s="47">
        <v>0</v>
      </c>
      <c r="E33" s="47">
        <v>0</v>
      </c>
      <c r="F33" s="47">
        <v>0</v>
      </c>
      <c r="G33" s="47">
        <v>0</v>
      </c>
      <c r="H33" s="47">
        <v>0</v>
      </c>
      <c r="I33" s="47">
        <v>0</v>
      </c>
      <c r="J33" s="48">
        <v>0</v>
      </c>
    </row>
    <row r="34" spans="1:11" ht="15" thickBot="1" x14ac:dyDescent="0.35">
      <c r="A34" s="26"/>
      <c r="B34" s="27"/>
      <c r="C34" s="28"/>
      <c r="D34" s="28"/>
      <c r="E34" s="28"/>
      <c r="F34" s="28"/>
      <c r="G34" s="28"/>
      <c r="H34" s="28"/>
      <c r="I34" s="28"/>
      <c r="J34" s="28"/>
    </row>
    <row r="35" spans="1:11" ht="28.5" customHeight="1" thickBot="1" x14ac:dyDescent="0.35">
      <c r="A35" s="238" t="s">
        <v>21</v>
      </c>
      <c r="B35" s="240"/>
      <c r="C35" s="36" t="s">
        <v>31</v>
      </c>
      <c r="D35" s="25"/>
      <c r="E35" s="25"/>
      <c r="F35" s="25"/>
      <c r="G35" s="3"/>
      <c r="H35" s="3"/>
      <c r="I35" s="6"/>
    </row>
    <row r="36" spans="1:11" x14ac:dyDescent="0.3">
      <c r="A36" s="10" t="s">
        <v>2</v>
      </c>
      <c r="B36" s="23" t="s">
        <v>3</v>
      </c>
      <c r="C36" s="36"/>
      <c r="D36" s="25"/>
      <c r="E36" s="25"/>
      <c r="F36" s="25"/>
      <c r="G36" s="3"/>
      <c r="H36" s="3"/>
      <c r="I36" s="6"/>
    </row>
    <row r="37" spans="1:11" ht="15" thickBot="1" x14ac:dyDescent="0.35">
      <c r="A37" s="220">
        <f>SUM(A25:J25)</f>
        <v>0</v>
      </c>
      <c r="B37" s="49">
        <f>SUM(A33:J33)</f>
        <v>0</v>
      </c>
      <c r="C37" s="50">
        <f>B37+A37</f>
        <v>0</v>
      </c>
      <c r="D37" s="25"/>
      <c r="E37" s="25"/>
      <c r="F37" s="25"/>
      <c r="G37" s="3"/>
      <c r="H37" s="3"/>
      <c r="I37" s="3"/>
    </row>
    <row r="38" spans="1:11" x14ac:dyDescent="0.3">
      <c r="A38" s="22"/>
      <c r="B38" s="22"/>
      <c r="C38" s="22"/>
      <c r="D38" s="22"/>
      <c r="E38" s="22"/>
      <c r="F38" s="22"/>
      <c r="G38" s="22"/>
      <c r="H38" s="22"/>
      <c r="I38" s="22"/>
      <c r="J38" s="3"/>
    </row>
    <row r="39" spans="1:11" x14ac:dyDescent="0.3">
      <c r="A39" s="1" t="s">
        <v>29</v>
      </c>
      <c r="B39" s="29"/>
      <c r="C39" s="28"/>
      <c r="D39" s="28"/>
      <c r="E39" s="28"/>
      <c r="F39" s="28"/>
      <c r="G39" s="28"/>
      <c r="H39" s="28"/>
      <c r="I39" s="28"/>
      <c r="J39" s="28"/>
    </row>
    <row r="40" spans="1:11" ht="15" thickBot="1" x14ac:dyDescent="0.35">
      <c r="A40" s="3"/>
      <c r="B40" s="3"/>
      <c r="C40" s="3"/>
      <c r="D40" s="3"/>
      <c r="E40" s="3"/>
      <c r="F40" s="3"/>
      <c r="G40" s="3"/>
      <c r="H40" s="3"/>
      <c r="I40" s="3"/>
      <c r="J40" s="3"/>
    </row>
    <row r="41" spans="1:11" ht="15" thickBot="1" x14ac:dyDescent="0.35">
      <c r="A41" s="233" t="s">
        <v>19</v>
      </c>
      <c r="B41" s="234"/>
      <c r="C41" s="234"/>
      <c r="D41" s="234"/>
      <c r="E41" s="234"/>
      <c r="F41" s="234"/>
      <c r="G41" s="234"/>
      <c r="H41" s="42" t="s">
        <v>39</v>
      </c>
      <c r="I41" s="3"/>
      <c r="J41" s="3"/>
    </row>
    <row r="42" spans="1:11" x14ac:dyDescent="0.3">
      <c r="A42" s="39">
        <v>32</v>
      </c>
      <c r="B42" s="40">
        <v>40</v>
      </c>
      <c r="C42" s="20">
        <v>63</v>
      </c>
      <c r="D42" s="20">
        <v>75</v>
      </c>
      <c r="E42" s="20">
        <v>90</v>
      </c>
      <c r="F42" s="20">
        <v>110</v>
      </c>
      <c r="G42" s="41">
        <v>125</v>
      </c>
      <c r="H42" s="236">
        <f>SUM(A43:G43)</f>
        <v>1</v>
      </c>
      <c r="I42" s="3"/>
      <c r="J42" s="3"/>
    </row>
    <row r="43" spans="1:11" ht="15" thickBot="1" x14ac:dyDescent="0.35">
      <c r="A43" s="180">
        <f>Centralizator!E10-B43+C43+D43+E43+F43+G43</f>
        <v>1</v>
      </c>
      <c r="B43" s="181">
        <v>0</v>
      </c>
      <c r="C43" s="47">
        <v>0</v>
      </c>
      <c r="D43" s="47">
        <v>0</v>
      </c>
      <c r="E43" s="47">
        <v>0</v>
      </c>
      <c r="F43" s="47">
        <v>0</v>
      </c>
      <c r="G43" s="51">
        <v>0</v>
      </c>
      <c r="H43" s="237"/>
      <c r="I43" s="3"/>
      <c r="J43" s="3"/>
    </row>
    <row r="44" spans="1:11" ht="15" thickBot="1" x14ac:dyDescent="0.35">
      <c r="A44" s="3"/>
      <c r="B44" s="3"/>
      <c r="C44" s="3"/>
      <c r="D44" s="3"/>
      <c r="E44" s="3"/>
      <c r="F44" s="3"/>
      <c r="G44" s="3"/>
      <c r="H44" s="3"/>
      <c r="I44" s="3"/>
      <c r="J44" s="3"/>
    </row>
    <row r="45" spans="1:11" ht="15" thickBot="1" x14ac:dyDescent="0.35">
      <c r="A45" s="233" t="s">
        <v>12</v>
      </c>
      <c r="B45" s="234"/>
      <c r="C45" s="234"/>
      <c r="D45" s="234"/>
      <c r="E45" s="234"/>
      <c r="F45" s="234"/>
      <c r="G45" s="235"/>
      <c r="H45" s="42" t="s">
        <v>55</v>
      </c>
      <c r="I45" s="3"/>
      <c r="J45" s="3"/>
    </row>
    <row r="46" spans="1:11" x14ac:dyDescent="0.3">
      <c r="A46" s="39">
        <v>32</v>
      </c>
      <c r="B46" s="40">
        <v>40</v>
      </c>
      <c r="C46" s="20">
        <v>63</v>
      </c>
      <c r="D46" s="20">
        <v>75</v>
      </c>
      <c r="E46" s="20">
        <v>90</v>
      </c>
      <c r="F46" s="20">
        <v>110</v>
      </c>
      <c r="G46" s="21">
        <v>125</v>
      </c>
      <c r="H46" s="236">
        <f>SUM(A47:G47)</f>
        <v>11.6</v>
      </c>
      <c r="I46" s="3"/>
      <c r="J46" s="3"/>
    </row>
    <row r="47" spans="1:11" ht="15" thickBot="1" x14ac:dyDescent="0.35">
      <c r="A47" s="180">
        <v>11.6</v>
      </c>
      <c r="B47" s="181"/>
      <c r="C47" s="47">
        <v>0</v>
      </c>
      <c r="D47" s="47">
        <v>0</v>
      </c>
      <c r="E47" s="47">
        <v>0</v>
      </c>
      <c r="F47" s="47">
        <v>0</v>
      </c>
      <c r="G47" s="51">
        <v>0</v>
      </c>
      <c r="H47" s="237"/>
      <c r="I47" s="3"/>
      <c r="J47" s="3"/>
    </row>
    <row r="48" spans="1:11" x14ac:dyDescent="0.3">
      <c r="A48" s="3"/>
      <c r="B48" s="3"/>
      <c r="C48" s="3"/>
      <c r="D48" s="3"/>
      <c r="E48" s="3"/>
      <c r="F48" s="3"/>
      <c r="G48" s="3"/>
      <c r="H48" s="3"/>
      <c r="I48" s="3"/>
      <c r="J48" s="3"/>
      <c r="K48" s="3"/>
    </row>
    <row r="49" spans="1:11" ht="18" x14ac:dyDescent="0.35">
      <c r="A49" s="1" t="s">
        <v>56</v>
      </c>
      <c r="B49" s="3"/>
      <c r="C49" s="3"/>
      <c r="D49" s="43">
        <f>SUM(D50:D51)</f>
        <v>1998.085</v>
      </c>
      <c r="E49" s="3"/>
      <c r="F49" s="3"/>
      <c r="G49" s="3"/>
      <c r="H49" s="3"/>
      <c r="I49" s="3"/>
      <c r="J49" s="3"/>
      <c r="K49" s="52"/>
    </row>
    <row r="50" spans="1:11" x14ac:dyDescent="0.3">
      <c r="A50" s="1" t="s">
        <v>40</v>
      </c>
      <c r="B50" s="3"/>
      <c r="C50" s="3"/>
      <c r="D50" s="44">
        <f>'C_Detalii Executie extinderi'!E40</f>
        <v>0</v>
      </c>
      <c r="E50" s="3"/>
      <c r="F50" s="53"/>
      <c r="G50" s="53"/>
      <c r="H50" s="53"/>
      <c r="I50" s="53"/>
      <c r="J50" s="53"/>
      <c r="K50" s="52"/>
    </row>
    <row r="51" spans="1:11" x14ac:dyDescent="0.3">
      <c r="A51" s="1" t="s">
        <v>41</v>
      </c>
      <c r="B51" s="3"/>
      <c r="C51" s="3"/>
      <c r="D51" s="44">
        <f>'D_Detalii Executie racorduri'!E66</f>
        <v>1998.085</v>
      </c>
      <c r="E51" s="3"/>
      <c r="F51" s="53"/>
      <c r="G51" s="53"/>
      <c r="H51" s="53"/>
      <c r="I51" s="53"/>
      <c r="J51" s="53"/>
      <c r="K51" s="52"/>
    </row>
    <row r="52" spans="1:11" x14ac:dyDescent="0.3">
      <c r="A52" s="3"/>
      <c r="B52" s="3"/>
      <c r="C52" s="3"/>
      <c r="D52" s="3"/>
      <c r="E52" s="3"/>
      <c r="F52" s="3"/>
      <c r="G52" s="3"/>
      <c r="H52" s="3"/>
      <c r="I52" s="3"/>
      <c r="J52" s="3"/>
      <c r="K52" s="3"/>
    </row>
    <row r="53" spans="1:11" x14ac:dyDescent="0.3">
      <c r="A53" s="4"/>
      <c r="B53" s="4"/>
      <c r="C53" s="4"/>
      <c r="D53" s="4"/>
      <c r="E53" s="4"/>
      <c r="F53" s="4"/>
      <c r="G53" s="4"/>
      <c r="H53" s="4"/>
      <c r="I53" s="4"/>
      <c r="J53" s="4"/>
      <c r="K53" s="4"/>
    </row>
    <row r="54" spans="1:11" x14ac:dyDescent="0.3">
      <c r="A54" s="4"/>
      <c r="B54" s="4"/>
      <c r="C54" s="4"/>
      <c r="D54" s="4"/>
      <c r="E54" s="4"/>
      <c r="F54" s="4"/>
      <c r="G54" s="4"/>
      <c r="H54" s="4"/>
      <c r="I54" s="4"/>
      <c r="J54" s="4"/>
      <c r="K54" s="4"/>
    </row>
    <row r="55" spans="1:11" x14ac:dyDescent="0.3">
      <c r="A55" s="4"/>
      <c r="B55" s="4"/>
      <c r="C55" s="4"/>
      <c r="D55" s="4"/>
      <c r="E55" s="4"/>
      <c r="F55" s="4"/>
      <c r="G55" s="4"/>
      <c r="H55" s="4"/>
      <c r="I55" s="4"/>
      <c r="J55" s="4"/>
      <c r="K55" s="4"/>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I62"/>
  <sheetViews>
    <sheetView workbookViewId="0">
      <selection activeCell="D13" sqref="D13:E40"/>
    </sheetView>
  </sheetViews>
  <sheetFormatPr defaultRowHeight="14.4" x14ac:dyDescent="0.3"/>
  <cols>
    <col min="1" max="1" width="28.6640625" bestFit="1" customWidth="1"/>
    <col min="2" max="2" width="69.109375" bestFit="1" customWidth="1"/>
    <col min="4" max="4" width="24.109375" bestFit="1" customWidth="1"/>
    <col min="5" max="5" width="17.5546875" bestFit="1" customWidth="1"/>
    <col min="6" max="6" width="11.88671875" customWidth="1"/>
    <col min="8" max="8" width="26.5546875" bestFit="1" customWidth="1"/>
  </cols>
  <sheetData>
    <row r="1" spans="1:7" ht="15.6" x14ac:dyDescent="0.3">
      <c r="G1" s="146" t="s">
        <v>111</v>
      </c>
    </row>
    <row r="2" spans="1:7" x14ac:dyDescent="0.3">
      <c r="A2" s="1" t="s">
        <v>14</v>
      </c>
      <c r="B2" s="31" t="str">
        <f>A_Centralizarelucrari!D5</f>
        <v>Calarasi</v>
      </c>
    </row>
    <row r="3" spans="1:7" x14ac:dyDescent="0.3">
      <c r="A3" s="1" t="s">
        <v>15</v>
      </c>
      <c r="B3" s="31" t="str">
        <f>A_Centralizarelucrari!D6</f>
        <v>Lehliu Gara, Dor Marunt</v>
      </c>
    </row>
    <row r="4" spans="1:7" x14ac:dyDescent="0.3">
      <c r="A4" s="1" t="s">
        <v>16</v>
      </c>
      <c r="B4" s="31" t="str">
        <f>A_Centralizarelucrari!D7</f>
        <v>MEGA_CL_2022_019</v>
      </c>
    </row>
    <row r="5" spans="1:7" x14ac:dyDescent="0.3">
      <c r="A5" s="1" t="s">
        <v>17</v>
      </c>
      <c r="B5" s="32">
        <f>A_Centralizarelucrari!D8</f>
        <v>44617</v>
      </c>
    </row>
    <row r="6" spans="1:7" x14ac:dyDescent="0.3">
      <c r="A6" s="1" t="s">
        <v>18</v>
      </c>
      <c r="B6" s="32">
        <f>A_Centralizarelucrari!D9</f>
        <v>44630</v>
      </c>
    </row>
    <row r="8" spans="1:7" x14ac:dyDescent="0.3">
      <c r="A8" s="1" t="s">
        <v>42</v>
      </c>
    </row>
    <row r="9" spans="1:7" ht="15.6" x14ac:dyDescent="0.3">
      <c r="A9" s="147" t="s">
        <v>96</v>
      </c>
      <c r="B9" s="148"/>
    </row>
    <row r="10" spans="1:7" ht="15.6" x14ac:dyDescent="0.3">
      <c r="A10" s="147" t="s">
        <v>97</v>
      </c>
      <c r="B10" s="221" t="s">
        <v>162</v>
      </c>
    </row>
    <row r="11" spans="1:7" ht="15.6" x14ac:dyDescent="0.3">
      <c r="A11" s="1" t="s">
        <v>110</v>
      </c>
      <c r="B11" s="148">
        <f>A_Centralizarelucrari!A15</f>
        <v>0</v>
      </c>
      <c r="C11" s="145"/>
      <c r="D11" s="145"/>
    </row>
    <row r="12" spans="1:7" ht="62.4" x14ac:dyDescent="0.3">
      <c r="A12" s="149" t="s">
        <v>43</v>
      </c>
      <c r="B12" s="149" t="s">
        <v>98</v>
      </c>
      <c r="C12" s="149" t="s">
        <v>99</v>
      </c>
      <c r="D12" s="149" t="s">
        <v>34</v>
      </c>
      <c r="E12" s="150" t="s">
        <v>57</v>
      </c>
      <c r="F12" s="150" t="s">
        <v>58</v>
      </c>
      <c r="G12" s="150" t="s">
        <v>100</v>
      </c>
    </row>
    <row r="13" spans="1:7" ht="16.2" x14ac:dyDescent="0.35">
      <c r="A13" s="151">
        <v>1</v>
      </c>
      <c r="B13" s="152" t="s">
        <v>101</v>
      </c>
      <c r="C13" s="151"/>
      <c r="D13" s="151"/>
      <c r="E13" s="153"/>
      <c r="F13" s="153"/>
      <c r="G13" s="153">
        <f>SUM(G14:G23)</f>
        <v>0</v>
      </c>
    </row>
    <row r="14" spans="1:7" ht="15.6" x14ac:dyDescent="0.3">
      <c r="A14" s="154">
        <v>1.1000000000000001</v>
      </c>
      <c r="B14" s="155" t="s">
        <v>146</v>
      </c>
      <c r="C14" s="154" t="s">
        <v>61</v>
      </c>
      <c r="D14" s="156"/>
      <c r="E14" s="157"/>
      <c r="F14" s="157"/>
      <c r="G14" s="157">
        <f>F14*D14</f>
        <v>0</v>
      </c>
    </row>
    <row r="15" spans="1:7" ht="15.6" x14ac:dyDescent="0.3">
      <c r="A15" s="154">
        <v>1.2</v>
      </c>
      <c r="B15" s="155" t="s">
        <v>147</v>
      </c>
      <c r="C15" s="154" t="s">
        <v>61</v>
      </c>
      <c r="D15" s="156"/>
      <c r="E15" s="157"/>
      <c r="F15" s="157"/>
      <c r="G15" s="157">
        <f t="shared" ref="G15:G35" si="0">F15*D15</f>
        <v>0</v>
      </c>
    </row>
    <row r="16" spans="1:7" ht="15.6" x14ac:dyDescent="0.3">
      <c r="A16" s="154">
        <v>1.3</v>
      </c>
      <c r="B16" s="155" t="s">
        <v>153</v>
      </c>
      <c r="C16" s="154" t="s">
        <v>61</v>
      </c>
      <c r="D16" s="156"/>
      <c r="E16" s="157"/>
      <c r="F16" s="157"/>
      <c r="G16" s="157">
        <f t="shared" si="0"/>
        <v>0</v>
      </c>
    </row>
    <row r="17" spans="1:8" ht="15.6" x14ac:dyDescent="0.3">
      <c r="A17" s="154">
        <v>1.4</v>
      </c>
      <c r="B17" s="155" t="s">
        <v>131</v>
      </c>
      <c r="C17" s="154" t="s">
        <v>35</v>
      </c>
      <c r="D17" s="156"/>
      <c r="E17" s="157"/>
      <c r="F17" s="157"/>
      <c r="G17" s="157">
        <f t="shared" si="0"/>
        <v>0</v>
      </c>
    </row>
    <row r="18" spans="1:8" ht="15.6" x14ac:dyDescent="0.3">
      <c r="A18" s="154">
        <v>1.5</v>
      </c>
      <c r="B18" s="155" t="s">
        <v>102</v>
      </c>
      <c r="C18" s="154" t="s">
        <v>61</v>
      </c>
      <c r="D18" s="156"/>
      <c r="E18" s="157"/>
      <c r="F18" s="157"/>
      <c r="G18" s="157">
        <f t="shared" si="0"/>
        <v>0</v>
      </c>
    </row>
    <row r="19" spans="1:8" ht="15.6" x14ac:dyDescent="0.3">
      <c r="A19" s="154">
        <v>1.6</v>
      </c>
      <c r="B19" s="155" t="s">
        <v>103</v>
      </c>
      <c r="C19" s="154" t="s">
        <v>61</v>
      </c>
      <c r="D19" s="156"/>
      <c r="E19" s="157"/>
      <c r="F19" s="157"/>
      <c r="G19" s="157">
        <f t="shared" si="0"/>
        <v>0</v>
      </c>
    </row>
    <row r="20" spans="1:8" ht="16.2" x14ac:dyDescent="0.3">
      <c r="A20" s="128"/>
      <c r="B20" s="199" t="s">
        <v>78</v>
      </c>
      <c r="C20" s="154" t="s">
        <v>61</v>
      </c>
      <c r="D20" s="158"/>
      <c r="E20" s="157"/>
      <c r="F20" s="157"/>
      <c r="G20" s="157"/>
    </row>
    <row r="21" spans="1:8" ht="15.6" x14ac:dyDescent="0.3">
      <c r="A21" s="154">
        <v>1.7</v>
      </c>
      <c r="B21" s="155" t="s">
        <v>119</v>
      </c>
      <c r="C21" s="154" t="s">
        <v>61</v>
      </c>
      <c r="D21" s="156"/>
      <c r="E21" s="157"/>
      <c r="F21" s="157"/>
      <c r="G21" s="157">
        <f t="shared" si="0"/>
        <v>0</v>
      </c>
    </row>
    <row r="22" spans="1:8" ht="15.6" x14ac:dyDescent="0.3">
      <c r="A22" s="154">
        <v>1.8</v>
      </c>
      <c r="B22" s="155" t="s">
        <v>124</v>
      </c>
      <c r="C22" s="154" t="s">
        <v>61</v>
      </c>
      <c r="D22" s="156"/>
      <c r="E22" s="157"/>
      <c r="F22" s="157"/>
      <c r="G22" s="157">
        <f t="shared" si="0"/>
        <v>0</v>
      </c>
      <c r="H22" s="187"/>
    </row>
    <row r="23" spans="1:8" ht="15.6" x14ac:dyDescent="0.3">
      <c r="A23" s="154">
        <v>1.9</v>
      </c>
      <c r="B23" s="155" t="s">
        <v>130</v>
      </c>
      <c r="C23" s="154" t="s">
        <v>35</v>
      </c>
      <c r="D23" s="156"/>
      <c r="E23" s="157"/>
      <c r="F23" s="157"/>
      <c r="G23" s="157">
        <f t="shared" si="0"/>
        <v>0</v>
      </c>
      <c r="H23" s="187"/>
    </row>
    <row r="24" spans="1:8" ht="16.2" x14ac:dyDescent="0.35">
      <c r="A24" s="151">
        <v>2</v>
      </c>
      <c r="B24" s="152" t="s">
        <v>104</v>
      </c>
      <c r="C24" s="151"/>
      <c r="D24" s="151"/>
      <c r="E24" s="159"/>
      <c r="F24" s="159"/>
      <c r="G24" s="159">
        <f>G25+G30</f>
        <v>0</v>
      </c>
      <c r="H24" s="187"/>
    </row>
    <row r="25" spans="1:8" ht="16.2" x14ac:dyDescent="0.35">
      <c r="A25" s="160">
        <v>2.1</v>
      </c>
      <c r="B25" s="160" t="s">
        <v>46</v>
      </c>
      <c r="C25" s="160"/>
      <c r="D25" s="160"/>
      <c r="E25" s="161"/>
      <c r="F25" s="162"/>
      <c r="G25" s="161">
        <f>SUM(G26:G29)</f>
        <v>0</v>
      </c>
    </row>
    <row r="26" spans="1:8" x14ac:dyDescent="0.3">
      <c r="A26" s="154" t="s">
        <v>137</v>
      </c>
      <c r="B26" s="155" t="s">
        <v>125</v>
      </c>
      <c r="C26" s="154" t="s">
        <v>36</v>
      </c>
      <c r="D26" s="154"/>
      <c r="E26" s="157"/>
      <c r="F26" s="163"/>
      <c r="G26" s="157">
        <f t="shared" si="0"/>
        <v>0</v>
      </c>
    </row>
    <row r="27" spans="1:8" x14ac:dyDescent="0.3">
      <c r="A27" s="154" t="s">
        <v>138</v>
      </c>
      <c r="B27" s="155" t="s">
        <v>44</v>
      </c>
      <c r="C27" s="154" t="s">
        <v>36</v>
      </c>
      <c r="D27" s="154"/>
      <c r="E27" s="157"/>
      <c r="F27" s="157"/>
      <c r="G27" s="157">
        <f t="shared" si="0"/>
        <v>0</v>
      </c>
    </row>
    <row r="28" spans="1:8" ht="15.6" x14ac:dyDescent="0.3">
      <c r="A28" s="154" t="s">
        <v>139</v>
      </c>
      <c r="B28" s="107" t="s">
        <v>151</v>
      </c>
      <c r="C28" s="154" t="s">
        <v>61</v>
      </c>
      <c r="D28" s="154"/>
      <c r="E28" s="157"/>
      <c r="F28" s="157"/>
      <c r="G28" s="157">
        <f t="shared" si="0"/>
        <v>0</v>
      </c>
    </row>
    <row r="29" spans="1:8" x14ac:dyDescent="0.3">
      <c r="A29" s="154" t="s">
        <v>140</v>
      </c>
      <c r="B29" s="155" t="s">
        <v>45</v>
      </c>
      <c r="C29" s="154" t="s">
        <v>36</v>
      </c>
      <c r="D29" s="154"/>
      <c r="E29" s="157"/>
      <c r="F29" s="157"/>
      <c r="G29" s="157">
        <f t="shared" si="0"/>
        <v>0</v>
      </c>
    </row>
    <row r="30" spans="1:8" ht="16.2" x14ac:dyDescent="0.35">
      <c r="A30" s="164">
        <v>2.2000000000000002</v>
      </c>
      <c r="B30" s="164" t="s">
        <v>47</v>
      </c>
      <c r="C30" s="165"/>
      <c r="D30" s="165"/>
      <c r="E30" s="161"/>
      <c r="F30" s="162"/>
      <c r="G30" s="161">
        <f>SUM(G31:G35)</f>
        <v>0</v>
      </c>
    </row>
    <row r="31" spans="1:8" x14ac:dyDescent="0.3">
      <c r="A31" s="154" t="s">
        <v>141</v>
      </c>
      <c r="B31" s="155" t="s">
        <v>44</v>
      </c>
      <c r="C31" s="154" t="s">
        <v>36</v>
      </c>
      <c r="D31" s="154"/>
      <c r="E31" s="157"/>
      <c r="F31" s="157"/>
      <c r="G31" s="157">
        <f t="shared" si="0"/>
        <v>0</v>
      </c>
    </row>
    <row r="32" spans="1:8" x14ac:dyDescent="0.3">
      <c r="A32" s="154" t="s">
        <v>143</v>
      </c>
      <c r="B32" s="155" t="s">
        <v>48</v>
      </c>
      <c r="C32" s="154" t="s">
        <v>36</v>
      </c>
      <c r="D32" s="154"/>
      <c r="E32" s="157"/>
      <c r="F32" s="157"/>
      <c r="G32" s="157">
        <f t="shared" si="0"/>
        <v>0</v>
      </c>
    </row>
    <row r="33" spans="1:9" x14ac:dyDescent="0.3">
      <c r="A33" s="154" t="s">
        <v>142</v>
      </c>
      <c r="B33" s="155" t="s">
        <v>148</v>
      </c>
      <c r="C33" s="154" t="s">
        <v>36</v>
      </c>
      <c r="D33" s="154"/>
      <c r="E33" s="157"/>
      <c r="F33" s="157"/>
      <c r="G33" s="157">
        <f t="shared" si="0"/>
        <v>0</v>
      </c>
    </row>
    <row r="34" spans="1:9" x14ac:dyDescent="0.3">
      <c r="A34" s="154" t="s">
        <v>144</v>
      </c>
      <c r="B34" s="155" t="s">
        <v>149</v>
      </c>
      <c r="C34" s="154" t="s">
        <v>36</v>
      </c>
      <c r="D34" s="154"/>
      <c r="E34" s="157"/>
      <c r="F34" s="157"/>
      <c r="G34" s="157">
        <f t="shared" si="0"/>
        <v>0</v>
      </c>
    </row>
    <row r="35" spans="1:9" x14ac:dyDescent="0.3">
      <c r="A35" s="154" t="s">
        <v>145</v>
      </c>
      <c r="B35" s="155" t="s">
        <v>152</v>
      </c>
      <c r="C35" s="154" t="s">
        <v>36</v>
      </c>
      <c r="D35" s="154"/>
      <c r="E35" s="157"/>
      <c r="F35" s="157"/>
      <c r="G35" s="157">
        <f t="shared" si="0"/>
        <v>0</v>
      </c>
    </row>
    <row r="36" spans="1:9" ht="16.2" x14ac:dyDescent="0.35">
      <c r="A36" s="151">
        <v>3</v>
      </c>
      <c r="B36" s="152" t="s">
        <v>105</v>
      </c>
      <c r="C36" s="151"/>
      <c r="D36" s="151"/>
      <c r="E36" s="159"/>
      <c r="F36" s="159"/>
      <c r="G36" s="159">
        <f>SUM(G37:G39)</f>
        <v>0</v>
      </c>
    </row>
    <row r="37" spans="1:9" x14ac:dyDescent="0.3">
      <c r="A37" s="154">
        <v>3.1</v>
      </c>
      <c r="B37" s="155" t="s">
        <v>106</v>
      </c>
      <c r="C37" s="154" t="s">
        <v>35</v>
      </c>
      <c r="D37" s="154"/>
      <c r="E37" s="157"/>
      <c r="F37" s="157"/>
      <c r="G37" s="157">
        <f t="shared" ref="G37:G39" si="1">F37*D37</f>
        <v>0</v>
      </c>
    </row>
    <row r="38" spans="1:9" x14ac:dyDescent="0.3">
      <c r="A38" s="154">
        <v>3.2</v>
      </c>
      <c r="B38" s="155" t="s">
        <v>107</v>
      </c>
      <c r="C38" s="154" t="s">
        <v>35</v>
      </c>
      <c r="D38" s="154"/>
      <c r="E38" s="157"/>
      <c r="F38" s="157"/>
      <c r="G38" s="157">
        <f t="shared" si="1"/>
        <v>0</v>
      </c>
      <c r="I38" s="186"/>
    </row>
    <row r="39" spans="1:9" x14ac:dyDescent="0.3">
      <c r="A39" s="154">
        <v>3.3</v>
      </c>
      <c r="B39" s="155" t="s">
        <v>127</v>
      </c>
      <c r="C39" s="154" t="s">
        <v>35</v>
      </c>
      <c r="D39" s="154"/>
      <c r="E39" s="157"/>
      <c r="F39" s="157"/>
      <c r="G39" s="157">
        <f t="shared" si="1"/>
        <v>0</v>
      </c>
    </row>
    <row r="40" spans="1:9" ht="20.399999999999999" x14ac:dyDescent="0.35">
      <c r="B40" s="166" t="s">
        <v>108</v>
      </c>
      <c r="C40" s="166"/>
      <c r="D40" s="166"/>
      <c r="E40" s="167"/>
      <c r="F40" s="168"/>
      <c r="G40" s="167">
        <f>G36+G24+G13</f>
        <v>0</v>
      </c>
    </row>
    <row r="41" spans="1:9" ht="15" thickBot="1" x14ac:dyDescent="0.35">
      <c r="C41" s="145"/>
      <c r="D41" s="145"/>
    </row>
    <row r="42" spans="1:9" ht="16.2" thickBot="1" x14ac:dyDescent="0.35">
      <c r="A42" s="123">
        <v>4</v>
      </c>
      <c r="B42" s="124" t="s">
        <v>70</v>
      </c>
      <c r="C42" s="241" t="s">
        <v>71</v>
      </c>
      <c r="D42" s="242"/>
      <c r="E42" s="242"/>
      <c r="F42" s="242"/>
      <c r="G42" s="243"/>
    </row>
    <row r="43" spans="1:9" ht="62.4" x14ac:dyDescent="0.3">
      <c r="A43" s="123"/>
      <c r="B43" s="125" t="s">
        <v>109</v>
      </c>
      <c r="C43" s="117"/>
      <c r="D43" s="117"/>
      <c r="E43" s="122"/>
      <c r="F43" s="117"/>
      <c r="G43" s="122"/>
    </row>
    <row r="44" spans="1:9" ht="16.2" thickBot="1" x14ac:dyDescent="0.35">
      <c r="A44" s="123">
        <v>5</v>
      </c>
      <c r="B44" s="124" t="s">
        <v>122</v>
      </c>
      <c r="C44" s="117"/>
      <c r="D44" s="117"/>
      <c r="E44" s="122"/>
      <c r="F44" s="117"/>
      <c r="G44" s="122"/>
    </row>
    <row r="45" spans="1:9" ht="125.4" thickBot="1" x14ac:dyDescent="0.35">
      <c r="A45" s="117"/>
      <c r="B45" s="169" t="s">
        <v>121</v>
      </c>
      <c r="C45" s="244" t="s">
        <v>72</v>
      </c>
      <c r="D45" s="245"/>
      <c r="E45" s="245"/>
      <c r="F45" s="245"/>
      <c r="G45" s="246"/>
    </row>
    <row r="46" spans="1:9" ht="20.399999999999999" x14ac:dyDescent="0.35">
      <c r="B46" s="170"/>
      <c r="C46" s="166"/>
      <c r="D46" s="166"/>
      <c r="E46" s="171"/>
      <c r="F46" s="168"/>
      <c r="G46" s="168"/>
    </row>
    <row r="47" spans="1:9" ht="15.6" x14ac:dyDescent="0.3">
      <c r="A47" s="126" t="s">
        <v>50</v>
      </c>
      <c r="B47" s="218" t="s">
        <v>150</v>
      </c>
      <c r="C47" s="126"/>
      <c r="D47" s="218"/>
      <c r="E47" s="126"/>
      <c r="F47" s="218"/>
      <c r="G47" s="126"/>
    </row>
    <row r="48" spans="1:9" ht="15.6" x14ac:dyDescent="0.3">
      <c r="A48" s="126" t="s">
        <v>51</v>
      </c>
      <c r="B48" s="218" t="s">
        <v>128</v>
      </c>
      <c r="C48" s="126"/>
      <c r="D48" s="218"/>
      <c r="E48" s="126"/>
      <c r="F48" s="218"/>
      <c r="G48" s="126"/>
    </row>
    <row r="50" spans="1:6" ht="15.6" x14ac:dyDescent="0.3">
      <c r="A50" s="55" t="s">
        <v>73</v>
      </c>
      <c r="B50" s="54"/>
      <c r="C50" s="54"/>
      <c r="D50" s="54"/>
      <c r="E50" s="54"/>
      <c r="F50" s="54"/>
    </row>
    <row r="51" spans="1:6" ht="15.6" x14ac:dyDescent="0.3">
      <c r="A51" s="54"/>
      <c r="B51" s="54"/>
      <c r="C51" s="54"/>
      <c r="D51" s="54"/>
      <c r="E51" s="54"/>
      <c r="F51" s="54"/>
    </row>
    <row r="52" spans="1:6" ht="15.6" x14ac:dyDescent="0.3">
      <c r="A52" s="54" t="s">
        <v>74</v>
      </c>
      <c r="B52" s="54"/>
      <c r="C52" s="54"/>
      <c r="D52" s="54"/>
      <c r="E52" s="54"/>
      <c r="F52" s="54"/>
    </row>
    <row r="53" spans="1:6" ht="15.6" x14ac:dyDescent="0.3">
      <c r="A53" s="54"/>
      <c r="B53" s="54"/>
      <c r="C53" s="54"/>
      <c r="D53" s="54"/>
      <c r="E53" s="54"/>
      <c r="F53" s="54"/>
    </row>
    <row r="54" spans="1:6" ht="15.6" x14ac:dyDescent="0.3">
      <c r="A54" s="54" t="s">
        <v>75</v>
      </c>
      <c r="B54" s="54"/>
      <c r="C54" s="54"/>
      <c r="D54" s="54"/>
      <c r="E54" s="54"/>
      <c r="F54" s="54"/>
    </row>
    <row r="55" spans="1:6" ht="15.6" x14ac:dyDescent="0.3">
      <c r="A55" s="54"/>
      <c r="B55" s="54"/>
      <c r="C55" s="54"/>
      <c r="D55" s="54"/>
      <c r="E55" s="54"/>
      <c r="F55" s="54"/>
    </row>
    <row r="56" spans="1:6" ht="15.6" x14ac:dyDescent="0.3">
      <c r="A56" s="54"/>
      <c r="B56" s="54"/>
      <c r="C56" s="54"/>
      <c r="D56" s="54"/>
      <c r="E56" s="54"/>
      <c r="F56" s="54"/>
    </row>
    <row r="57" spans="1:6" ht="15.6" x14ac:dyDescent="0.3">
      <c r="A57" s="55" t="s">
        <v>76</v>
      </c>
      <c r="B57" s="54"/>
      <c r="C57" s="55" t="s">
        <v>76</v>
      </c>
      <c r="D57" s="54"/>
      <c r="E57" s="54"/>
      <c r="F57" s="54"/>
    </row>
    <row r="58" spans="1:6" ht="15.6" x14ac:dyDescent="0.3">
      <c r="A58" s="54"/>
      <c r="B58" s="54"/>
      <c r="C58" s="54"/>
      <c r="D58" s="54"/>
      <c r="E58" s="54"/>
      <c r="F58" s="54"/>
    </row>
    <row r="59" spans="1:6" ht="15.6" x14ac:dyDescent="0.3">
      <c r="A59" s="54" t="s">
        <v>74</v>
      </c>
      <c r="B59" s="54"/>
      <c r="C59" s="54" t="s">
        <v>74</v>
      </c>
      <c r="D59" s="54"/>
      <c r="E59" s="54"/>
      <c r="F59" s="54"/>
    </row>
    <row r="60" spans="1:6" ht="15.6" x14ac:dyDescent="0.3">
      <c r="A60" s="54"/>
      <c r="B60" s="54"/>
      <c r="C60" s="54"/>
      <c r="D60" s="54"/>
      <c r="E60" s="54"/>
      <c r="F60" s="54"/>
    </row>
    <row r="61" spans="1:6" ht="15.6" x14ac:dyDescent="0.3">
      <c r="A61" s="54"/>
      <c r="B61" s="54"/>
      <c r="C61" s="54"/>
      <c r="D61" s="54"/>
      <c r="E61" s="54"/>
      <c r="F61" s="54"/>
    </row>
    <row r="62" spans="1:6" ht="15.6" x14ac:dyDescent="0.3">
      <c r="A62" s="54" t="s">
        <v>75</v>
      </c>
      <c r="B62" s="54"/>
      <c r="C62" s="54" t="s">
        <v>75</v>
      </c>
      <c r="D62" s="54"/>
      <c r="E62" s="54"/>
      <c r="F62" s="54"/>
    </row>
  </sheetData>
  <mergeCells count="2">
    <mergeCell ref="C42:G42"/>
    <mergeCell ref="C45:G45"/>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2FB5-F884-44AF-89E8-B9BBD141DE4F}">
  <dimension ref="A1:U89"/>
  <sheetViews>
    <sheetView topLeftCell="A55" zoomScaleNormal="100" workbookViewId="0">
      <selection activeCell="E66" sqref="E66"/>
    </sheetView>
  </sheetViews>
  <sheetFormatPr defaultColWidth="8.88671875" defaultRowHeight="15.6" x14ac:dyDescent="0.3"/>
  <cols>
    <col min="1" max="1" width="18.33203125" style="54" customWidth="1"/>
    <col min="2" max="2" width="86.5546875" style="54" customWidth="1"/>
    <col min="3" max="3" width="6" style="54" bestFit="1" customWidth="1"/>
    <col min="4" max="4" width="11.6640625" style="54" customWidth="1"/>
    <col min="5" max="5" width="12.109375" style="54" customWidth="1"/>
    <col min="6" max="6" width="11.33203125" style="54" customWidth="1"/>
    <col min="7" max="7" width="10.88671875" style="54" customWidth="1"/>
    <col min="8" max="8" width="42.33203125" style="56" bestFit="1" customWidth="1"/>
    <col min="9" max="9" width="27.33203125" style="54" bestFit="1" customWidth="1"/>
    <col min="10" max="10" width="45.88671875" style="54" bestFit="1" customWidth="1"/>
    <col min="11" max="11" width="8.88671875" style="54"/>
    <col min="12" max="14" width="0" style="54" hidden="1" customWidth="1"/>
    <col min="15" max="15" width="8.88671875" style="189"/>
    <col min="16" max="16" width="21" style="54" bestFit="1" customWidth="1"/>
    <col min="17" max="17" width="11.6640625" style="56" bestFit="1" customWidth="1"/>
    <col min="18" max="16384" width="8.88671875" style="54"/>
  </cols>
  <sheetData>
    <row r="1" spans="1:7" x14ac:dyDescent="0.3">
      <c r="F1" s="55"/>
      <c r="G1" s="146" t="s">
        <v>112</v>
      </c>
    </row>
    <row r="2" spans="1:7" x14ac:dyDescent="0.3">
      <c r="A2" s="55" t="s">
        <v>14</v>
      </c>
      <c r="B2" s="31" t="str">
        <f>A_Centralizarelucrari!D5</f>
        <v>Calarasi</v>
      </c>
    </row>
    <row r="3" spans="1:7" x14ac:dyDescent="0.3">
      <c r="A3" s="55" t="s">
        <v>15</v>
      </c>
      <c r="B3" s="31" t="str">
        <f>A_Centralizarelucrari!D6</f>
        <v>Lehliu Gara, Dor Marunt</v>
      </c>
    </row>
    <row r="4" spans="1:7" x14ac:dyDescent="0.3">
      <c r="A4" s="55" t="s">
        <v>16</v>
      </c>
      <c r="B4" s="31" t="str">
        <f>A_Centralizarelucrari!D7</f>
        <v>MEGA_CL_2022_019</v>
      </c>
    </row>
    <row r="5" spans="1:7" x14ac:dyDescent="0.3">
      <c r="A5" s="55" t="s">
        <v>17</v>
      </c>
      <c r="B5" s="32">
        <f>A_Centralizarelucrari!D8</f>
        <v>44617</v>
      </c>
    </row>
    <row r="6" spans="1:7" ht="31.2" x14ac:dyDescent="0.3">
      <c r="A6" s="57" t="s">
        <v>18</v>
      </c>
      <c r="B6" s="32">
        <f>A_Centralizarelucrari!D9</f>
        <v>44630</v>
      </c>
    </row>
    <row r="8" spans="1:7" x14ac:dyDescent="0.3">
      <c r="A8" s="55" t="s">
        <v>49</v>
      </c>
      <c r="E8" s="58"/>
    </row>
    <row r="9" spans="1:7" ht="51.75" customHeight="1" x14ac:dyDescent="0.3">
      <c r="A9" s="59" t="s">
        <v>43</v>
      </c>
      <c r="B9" s="59" t="s">
        <v>32</v>
      </c>
      <c r="C9" s="60" t="s">
        <v>33</v>
      </c>
      <c r="D9" s="61" t="s">
        <v>34</v>
      </c>
      <c r="E9" s="62" t="s">
        <v>57</v>
      </c>
      <c r="F9" s="63" t="s">
        <v>58</v>
      </c>
      <c r="G9" s="63" t="s">
        <v>52</v>
      </c>
    </row>
    <row r="10" spans="1:7" x14ac:dyDescent="0.3">
      <c r="A10" s="64"/>
      <c r="B10" s="65" t="s">
        <v>135</v>
      </c>
      <c r="C10" s="64"/>
      <c r="D10" s="64"/>
      <c r="E10" s="66"/>
      <c r="F10" s="66"/>
      <c r="G10" s="66"/>
    </row>
    <row r="11" spans="1:7" x14ac:dyDescent="0.3">
      <c r="A11" s="67">
        <v>1</v>
      </c>
      <c r="B11" s="68" t="s">
        <v>64</v>
      </c>
      <c r="C11" s="69" t="s">
        <v>35</v>
      </c>
      <c r="D11" s="70">
        <f>Centralizator!K10</f>
        <v>2</v>
      </c>
      <c r="E11" s="203">
        <f>SUM(E12:E15)</f>
        <v>200</v>
      </c>
      <c r="F11" s="71"/>
      <c r="G11" s="71">
        <f>SUM(G12:G15)</f>
        <v>0</v>
      </c>
    </row>
    <row r="12" spans="1:7" x14ac:dyDescent="0.3">
      <c r="A12" s="72"/>
      <c r="B12" s="73" t="s">
        <v>60</v>
      </c>
      <c r="C12" s="74" t="s">
        <v>35</v>
      </c>
      <c r="D12" s="75">
        <v>1</v>
      </c>
      <c r="E12" s="204">
        <f>D12*200</f>
        <v>200</v>
      </c>
      <c r="F12" s="76"/>
      <c r="G12" s="76">
        <f t="shared" ref="G12:G17" si="0">F12*D12</f>
        <v>0</v>
      </c>
    </row>
    <row r="13" spans="1:7" x14ac:dyDescent="0.3">
      <c r="A13" s="72"/>
      <c r="B13" s="73" t="s">
        <v>92</v>
      </c>
      <c r="C13" s="74" t="s">
        <v>35</v>
      </c>
      <c r="D13" s="75"/>
      <c r="E13" s="204">
        <f>D13*200</f>
        <v>0</v>
      </c>
      <c r="F13" s="76"/>
      <c r="G13" s="76">
        <f t="shared" si="0"/>
        <v>0</v>
      </c>
    </row>
    <row r="14" spans="1:7" x14ac:dyDescent="0.3">
      <c r="A14" s="72"/>
      <c r="B14" s="73" t="s">
        <v>95</v>
      </c>
      <c r="C14" s="74" t="s">
        <v>35</v>
      </c>
      <c r="D14" s="75"/>
      <c r="E14" s="204">
        <f>D14*200</f>
        <v>0</v>
      </c>
      <c r="F14" s="76"/>
      <c r="G14" s="76">
        <f t="shared" si="0"/>
        <v>0</v>
      </c>
    </row>
    <row r="15" spans="1:7" x14ac:dyDescent="0.3">
      <c r="A15" s="72"/>
      <c r="B15" s="73" t="s">
        <v>91</v>
      </c>
      <c r="C15" s="74" t="s">
        <v>35</v>
      </c>
      <c r="D15" s="75"/>
      <c r="E15" s="204">
        <f>D15*200</f>
        <v>0</v>
      </c>
      <c r="F15" s="76"/>
      <c r="G15" s="76">
        <f t="shared" si="0"/>
        <v>0</v>
      </c>
    </row>
    <row r="16" spans="1:7" x14ac:dyDescent="0.3">
      <c r="A16" s="67">
        <v>2</v>
      </c>
      <c r="B16" s="77" t="s">
        <v>53</v>
      </c>
      <c r="C16" s="69" t="s">
        <v>35</v>
      </c>
      <c r="D16" s="70">
        <f>D11</f>
        <v>2</v>
      </c>
      <c r="E16" s="203">
        <f>D16*50</f>
        <v>100</v>
      </c>
      <c r="F16" s="71"/>
      <c r="G16" s="71">
        <f t="shared" si="0"/>
        <v>0</v>
      </c>
    </row>
    <row r="17" spans="1:17" ht="31.2" x14ac:dyDescent="0.3">
      <c r="A17" s="67">
        <v>3</v>
      </c>
      <c r="B17" s="78" t="s">
        <v>120</v>
      </c>
      <c r="C17" s="74" t="s">
        <v>35</v>
      </c>
      <c r="D17" s="70">
        <v>1</v>
      </c>
      <c r="E17" s="203">
        <f>D17*34.31</f>
        <v>34.31</v>
      </c>
      <c r="F17" s="76"/>
      <c r="G17" s="71">
        <f t="shared" si="0"/>
        <v>0</v>
      </c>
    </row>
    <row r="18" spans="1:17" x14ac:dyDescent="0.3">
      <c r="A18" s="79"/>
      <c r="B18" s="80" t="s">
        <v>136</v>
      </c>
      <c r="C18" s="64"/>
      <c r="D18" s="81"/>
      <c r="E18" s="205"/>
      <c r="F18" s="82"/>
      <c r="G18" s="83"/>
    </row>
    <row r="19" spans="1:17" s="90" customFormat="1" x14ac:dyDescent="0.3">
      <c r="A19" s="84">
        <v>4</v>
      </c>
      <c r="B19" s="85" t="s">
        <v>59</v>
      </c>
      <c r="C19" s="86" t="s">
        <v>35</v>
      </c>
      <c r="D19" s="87">
        <f>SUM(D20:D32)</f>
        <v>1</v>
      </c>
      <c r="E19" s="206">
        <f>SUM(E20:E33)+E34+E48</f>
        <v>1500</v>
      </c>
      <c r="F19" s="88"/>
      <c r="G19" s="88">
        <f>SUM(G20:G33)+G34+G48</f>
        <v>0</v>
      </c>
      <c r="H19" s="89"/>
      <c r="O19" s="189"/>
      <c r="Q19" s="103"/>
    </row>
    <row r="20" spans="1:17" x14ac:dyDescent="0.3">
      <c r="A20" s="91"/>
      <c r="B20" s="193" t="s">
        <v>126</v>
      </c>
      <c r="C20" s="74"/>
      <c r="D20" s="75"/>
      <c r="E20" s="207"/>
      <c r="F20" s="76"/>
      <c r="G20" s="76"/>
    </row>
    <row r="21" spans="1:17" x14ac:dyDescent="0.3">
      <c r="A21" s="72">
        <v>4.0999999999999996</v>
      </c>
      <c r="B21" s="194" t="s">
        <v>79</v>
      </c>
      <c r="C21" s="74" t="s">
        <v>35</v>
      </c>
      <c r="D21" s="75"/>
      <c r="E21" s="207">
        <v>0</v>
      </c>
      <c r="F21" s="76"/>
      <c r="G21" s="76">
        <v>0</v>
      </c>
    </row>
    <row r="22" spans="1:17" x14ac:dyDescent="0.3">
      <c r="A22" s="72">
        <v>4.2</v>
      </c>
      <c r="B22" s="194" t="s">
        <v>80</v>
      </c>
      <c r="C22" s="74" t="s">
        <v>35</v>
      </c>
      <c r="D22" s="75">
        <v>1</v>
      </c>
      <c r="E22" s="207">
        <v>0</v>
      </c>
      <c r="F22" s="76"/>
      <c r="G22" s="76">
        <v>0</v>
      </c>
    </row>
    <row r="23" spans="1:17" x14ac:dyDescent="0.3">
      <c r="A23" s="72">
        <v>4.3</v>
      </c>
      <c r="B23" s="194" t="s">
        <v>83</v>
      </c>
      <c r="C23" s="74" t="s">
        <v>35</v>
      </c>
      <c r="D23" s="75"/>
      <c r="E23" s="207">
        <f>D23*4.22</f>
        <v>0</v>
      </c>
      <c r="F23" s="76"/>
      <c r="G23" s="76">
        <f>F23*D23</f>
        <v>0</v>
      </c>
    </row>
    <row r="24" spans="1:17" x14ac:dyDescent="0.3">
      <c r="A24" s="72">
        <v>4.4000000000000004</v>
      </c>
      <c r="B24" s="194" t="s">
        <v>81</v>
      </c>
      <c r="C24" s="74" t="s">
        <v>35</v>
      </c>
      <c r="D24" s="75"/>
      <c r="E24" s="207">
        <f>D24*4.22</f>
        <v>0</v>
      </c>
      <c r="F24" s="76"/>
      <c r="G24" s="76">
        <f t="shared" ref="G24:G33" si="1">F24*D24</f>
        <v>0</v>
      </c>
    </row>
    <row r="25" spans="1:17" x14ac:dyDescent="0.3">
      <c r="A25" s="72">
        <v>4.5</v>
      </c>
      <c r="B25" s="194" t="s">
        <v>82</v>
      </c>
      <c r="C25" s="74" t="s">
        <v>35</v>
      </c>
      <c r="D25" s="75"/>
      <c r="E25" s="207">
        <f>D25*7.11</f>
        <v>0</v>
      </c>
      <c r="F25" s="76"/>
      <c r="G25" s="76">
        <f t="shared" si="1"/>
        <v>0</v>
      </c>
    </row>
    <row r="26" spans="1:17" x14ac:dyDescent="0.3">
      <c r="A26" s="72">
        <v>4.5999999999999996</v>
      </c>
      <c r="B26" s="194" t="s">
        <v>84</v>
      </c>
      <c r="C26" s="74" t="s">
        <v>35</v>
      </c>
      <c r="D26" s="75"/>
      <c r="E26" s="207">
        <f>D26*14.1</f>
        <v>0</v>
      </c>
      <c r="F26" s="76"/>
      <c r="G26" s="76">
        <f t="shared" si="1"/>
        <v>0</v>
      </c>
    </row>
    <row r="27" spans="1:17" x14ac:dyDescent="0.3">
      <c r="A27" s="72">
        <v>4.7</v>
      </c>
      <c r="B27" s="194" t="s">
        <v>85</v>
      </c>
      <c r="C27" s="74" t="s">
        <v>35</v>
      </c>
      <c r="D27" s="75"/>
      <c r="E27" s="207">
        <f>D27*44.84</f>
        <v>0</v>
      </c>
      <c r="F27" s="76"/>
      <c r="G27" s="76">
        <f t="shared" si="1"/>
        <v>0</v>
      </c>
    </row>
    <row r="28" spans="1:17" x14ac:dyDescent="0.3">
      <c r="A28" s="72">
        <v>4.8</v>
      </c>
      <c r="B28" s="194" t="s">
        <v>86</v>
      </c>
      <c r="C28" s="74" t="s">
        <v>35</v>
      </c>
      <c r="D28" s="75"/>
      <c r="E28" s="207">
        <f>D28*55.77</f>
        <v>0</v>
      </c>
      <c r="F28" s="76"/>
      <c r="G28" s="76">
        <f t="shared" si="1"/>
        <v>0</v>
      </c>
    </row>
    <row r="29" spans="1:17" x14ac:dyDescent="0.3">
      <c r="A29" s="72">
        <v>4.9000000000000004</v>
      </c>
      <c r="B29" s="194" t="s">
        <v>87</v>
      </c>
      <c r="C29" s="74" t="s">
        <v>35</v>
      </c>
      <c r="D29" s="75"/>
      <c r="E29" s="207">
        <f>D29*70.38</f>
        <v>0</v>
      </c>
      <c r="F29" s="76"/>
      <c r="G29" s="76">
        <f t="shared" si="1"/>
        <v>0</v>
      </c>
    </row>
    <row r="30" spans="1:17" x14ac:dyDescent="0.3">
      <c r="A30" s="200">
        <v>4.0999999999999996</v>
      </c>
      <c r="B30" s="194" t="s">
        <v>88</v>
      </c>
      <c r="C30" s="74" t="s">
        <v>35</v>
      </c>
      <c r="D30" s="75"/>
      <c r="E30" s="207">
        <f>D30*273</f>
        <v>0</v>
      </c>
      <c r="F30" s="76"/>
      <c r="G30" s="76">
        <f t="shared" si="1"/>
        <v>0</v>
      </c>
    </row>
    <row r="31" spans="1:17" x14ac:dyDescent="0.3">
      <c r="A31" s="200">
        <v>4.1100000000000003</v>
      </c>
      <c r="B31" s="194" t="s">
        <v>94</v>
      </c>
      <c r="C31" s="74" t="s">
        <v>35</v>
      </c>
      <c r="D31" s="75"/>
      <c r="E31" s="207">
        <f>D31*407.67</f>
        <v>0</v>
      </c>
      <c r="F31" s="76"/>
      <c r="G31" s="76">
        <f t="shared" ref="G31" si="2">F31*D31</f>
        <v>0</v>
      </c>
    </row>
    <row r="32" spans="1:17" x14ac:dyDescent="0.3">
      <c r="A32" s="91">
        <v>5</v>
      </c>
      <c r="B32" s="85" t="s">
        <v>118</v>
      </c>
      <c r="C32" s="74"/>
      <c r="D32" s="87"/>
      <c r="E32" s="206"/>
      <c r="F32" s="88"/>
      <c r="G32" s="88"/>
    </row>
    <row r="33" spans="1:17" x14ac:dyDescent="0.3">
      <c r="A33" s="72">
        <v>5.0999999999999996</v>
      </c>
      <c r="B33" s="194" t="s">
        <v>113</v>
      </c>
      <c r="C33" s="74" t="s">
        <v>35</v>
      </c>
      <c r="D33" s="177">
        <v>0</v>
      </c>
      <c r="E33" s="208">
        <f>D33*74.78</f>
        <v>0</v>
      </c>
      <c r="F33" s="178"/>
      <c r="G33" s="178">
        <f t="shared" si="1"/>
        <v>0</v>
      </c>
    </row>
    <row r="34" spans="1:17" ht="16.2" x14ac:dyDescent="0.3">
      <c r="A34" s="91">
        <v>6</v>
      </c>
      <c r="B34" s="92" t="s">
        <v>62</v>
      </c>
      <c r="C34" s="69" t="s">
        <v>61</v>
      </c>
      <c r="D34" s="93">
        <f>A_Centralizarelucrari!A47+A_Centralizarelucrari!B47+A_Centralizarelucrari!C47</f>
        <v>11.6</v>
      </c>
      <c r="E34" s="203">
        <f>SUM(E35:E48)</f>
        <v>1424</v>
      </c>
      <c r="F34" s="76"/>
      <c r="G34" s="71">
        <f>SUM(G35:G48)</f>
        <v>0</v>
      </c>
    </row>
    <row r="35" spans="1:17" x14ac:dyDescent="0.3">
      <c r="A35" s="72">
        <v>6.1</v>
      </c>
      <c r="B35" s="94" t="s">
        <v>114</v>
      </c>
      <c r="C35" s="74" t="s">
        <v>61</v>
      </c>
      <c r="D35" s="95">
        <f>D19-D37</f>
        <v>1</v>
      </c>
      <c r="E35" s="204">
        <f>D35*500</f>
        <v>500</v>
      </c>
      <c r="F35" s="76"/>
      <c r="G35" s="76">
        <f>F35*D35</f>
        <v>0</v>
      </c>
    </row>
    <row r="36" spans="1:17" x14ac:dyDescent="0.3">
      <c r="A36" s="72">
        <v>6.2</v>
      </c>
      <c r="B36" s="94" t="s">
        <v>115</v>
      </c>
      <c r="C36" s="74" t="s">
        <v>61</v>
      </c>
      <c r="D36" s="95">
        <f>D34-D35-D38-D37</f>
        <v>10.6</v>
      </c>
      <c r="E36" s="204">
        <f>D36*80</f>
        <v>848</v>
      </c>
      <c r="F36" s="76"/>
      <c r="G36" s="76">
        <f>F36*D36</f>
        <v>0</v>
      </c>
    </row>
    <row r="37" spans="1:17" x14ac:dyDescent="0.3">
      <c r="A37" s="72">
        <v>6.3</v>
      </c>
      <c r="B37" s="94" t="s">
        <v>116</v>
      </c>
      <c r="C37" s="74" t="s">
        <v>61</v>
      </c>
      <c r="D37" s="95">
        <v>0</v>
      </c>
      <c r="E37" s="204">
        <f>D37*550</f>
        <v>0</v>
      </c>
      <c r="F37" s="76"/>
      <c r="G37" s="76">
        <f>F37*D37</f>
        <v>0</v>
      </c>
    </row>
    <row r="38" spans="1:17" x14ac:dyDescent="0.3">
      <c r="A38" s="72">
        <v>6.4</v>
      </c>
      <c r="B38" s="94" t="s">
        <v>117</v>
      </c>
      <c r="C38" s="74" t="s">
        <v>61</v>
      </c>
      <c r="D38" s="95">
        <v>0</v>
      </c>
      <c r="E38" s="204">
        <f>D38*85</f>
        <v>0</v>
      </c>
      <c r="F38" s="76"/>
      <c r="G38" s="76">
        <f>F38*D38</f>
        <v>0</v>
      </c>
    </row>
    <row r="39" spans="1:17" ht="16.2" x14ac:dyDescent="0.3">
      <c r="A39" s="72"/>
      <c r="B39" s="128" t="s">
        <v>77</v>
      </c>
      <c r="C39" s="74"/>
      <c r="D39" s="95"/>
      <c r="E39" s="204"/>
      <c r="F39" s="76"/>
      <c r="G39" s="76"/>
    </row>
    <row r="40" spans="1:17" ht="16.2" x14ac:dyDescent="0.3">
      <c r="A40" s="72"/>
      <c r="B40" s="127" t="s">
        <v>78</v>
      </c>
      <c r="C40" s="74" t="s">
        <v>61</v>
      </c>
      <c r="D40" s="93">
        <f>D34-D43</f>
        <v>11.6</v>
      </c>
      <c r="E40" s="209"/>
      <c r="F40" s="76"/>
      <c r="G40" s="76"/>
    </row>
    <row r="41" spans="1:17" ht="16.2" x14ac:dyDescent="0.35">
      <c r="A41" s="72">
        <v>7</v>
      </c>
      <c r="B41" s="96" t="s">
        <v>65</v>
      </c>
      <c r="C41" s="97"/>
      <c r="D41" s="95"/>
      <c r="E41" s="205"/>
      <c r="F41" s="98"/>
      <c r="G41" s="76"/>
    </row>
    <row r="42" spans="1:17" ht="27.6" x14ac:dyDescent="0.3">
      <c r="A42" s="72"/>
      <c r="B42" s="133" t="s">
        <v>90</v>
      </c>
      <c r="C42" s="74" t="s">
        <v>61</v>
      </c>
      <c r="D42" s="93">
        <f>D43+D44</f>
        <v>0</v>
      </c>
      <c r="E42" s="204">
        <f>-($D$43+$D$44)*23.43</f>
        <v>0</v>
      </c>
      <c r="F42" s="76"/>
      <c r="G42" s="76">
        <f>-($D$43+$D$44)*23.43</f>
        <v>0</v>
      </c>
    </row>
    <row r="43" spans="1:17" ht="27.6" x14ac:dyDescent="0.3">
      <c r="A43" s="72">
        <v>7.1</v>
      </c>
      <c r="B43" s="133" t="s">
        <v>129</v>
      </c>
      <c r="C43" s="74" t="s">
        <v>61</v>
      </c>
      <c r="D43" s="134"/>
      <c r="E43" s="204">
        <f>93.33*D43</f>
        <v>0</v>
      </c>
      <c r="F43" s="76"/>
      <c r="G43" s="76">
        <f>F43*D43</f>
        <v>0</v>
      </c>
    </row>
    <row r="44" spans="1:17" x14ac:dyDescent="0.3">
      <c r="A44" s="72">
        <v>7.2</v>
      </c>
      <c r="B44" s="201" t="s">
        <v>130</v>
      </c>
      <c r="C44" s="74" t="s">
        <v>35</v>
      </c>
      <c r="D44" s="134"/>
      <c r="E44" s="204">
        <f>82*D44</f>
        <v>0</v>
      </c>
      <c r="F44" s="76"/>
      <c r="G44" s="76">
        <f t="shared" ref="G44:G47" si="3">F44*D44</f>
        <v>0</v>
      </c>
    </row>
    <row r="45" spans="1:17" x14ac:dyDescent="0.3">
      <c r="A45" s="91">
        <v>8</v>
      </c>
      <c r="B45" s="201" t="s">
        <v>132</v>
      </c>
      <c r="C45" s="74" t="s">
        <v>61</v>
      </c>
      <c r="D45" s="134"/>
      <c r="E45" s="76">
        <f>37.95*D45</f>
        <v>0</v>
      </c>
      <c r="F45" s="76"/>
      <c r="G45" s="76">
        <f t="shared" ref="G45" si="4">F45*D45</f>
        <v>0</v>
      </c>
    </row>
    <row r="46" spans="1:17" x14ac:dyDescent="0.3">
      <c r="A46" s="91">
        <v>9</v>
      </c>
      <c r="B46" s="201" t="s">
        <v>133</v>
      </c>
      <c r="C46" s="74" t="s">
        <v>61</v>
      </c>
      <c r="D46" s="95"/>
      <c r="E46" s="76">
        <f>42*D46</f>
        <v>0</v>
      </c>
      <c r="F46" s="76"/>
      <c r="G46" s="76">
        <f t="shared" si="3"/>
        <v>0</v>
      </c>
    </row>
    <row r="47" spans="1:17" x14ac:dyDescent="0.3">
      <c r="A47" s="91">
        <v>10</v>
      </c>
      <c r="B47" s="201" t="s">
        <v>134</v>
      </c>
      <c r="C47" s="74" t="s">
        <v>61</v>
      </c>
      <c r="D47" s="95"/>
      <c r="E47" s="76">
        <f>31*D47</f>
        <v>0</v>
      </c>
      <c r="F47" s="76"/>
      <c r="G47" s="76">
        <f t="shared" si="3"/>
        <v>0</v>
      </c>
    </row>
    <row r="48" spans="1:17" s="90" customFormat="1" ht="16.2" x14ac:dyDescent="0.3">
      <c r="A48" s="99"/>
      <c r="B48" s="92" t="s">
        <v>63</v>
      </c>
      <c r="C48" s="100"/>
      <c r="D48" s="101"/>
      <c r="E48" s="210">
        <f>SUM(E49:E59)</f>
        <v>76</v>
      </c>
      <c r="F48" s="102"/>
      <c r="G48" s="102">
        <f>SUM(G49:G59)</f>
        <v>0</v>
      </c>
      <c r="H48" s="56"/>
      <c r="O48" s="189"/>
      <c r="Q48" s="103"/>
    </row>
    <row r="49" spans="1:21" x14ac:dyDescent="0.3">
      <c r="A49" s="91">
        <v>11</v>
      </c>
      <c r="B49" s="104" t="s">
        <v>46</v>
      </c>
      <c r="C49" s="105"/>
      <c r="D49" s="95"/>
      <c r="E49" s="205"/>
      <c r="F49" s="98"/>
      <c r="G49" s="76"/>
      <c r="S49" s="132"/>
      <c r="U49" s="191"/>
    </row>
    <row r="50" spans="1:21" x14ac:dyDescent="0.3">
      <c r="A50" s="72">
        <v>11.1</v>
      </c>
      <c r="B50" s="78" t="s">
        <v>125</v>
      </c>
      <c r="C50" s="74" t="s">
        <v>36</v>
      </c>
      <c r="D50" s="106">
        <v>1.9</v>
      </c>
      <c r="E50" s="204">
        <f>D50*40</f>
        <v>76</v>
      </c>
      <c r="F50" s="76"/>
      <c r="G50" s="76">
        <f>F50*D50</f>
        <v>0</v>
      </c>
    </row>
    <row r="51" spans="1:21" x14ac:dyDescent="0.3">
      <c r="A51" s="72">
        <v>11.2</v>
      </c>
      <c r="B51" s="107" t="s">
        <v>44</v>
      </c>
      <c r="C51" s="74" t="s">
        <v>36</v>
      </c>
      <c r="D51" s="106"/>
      <c r="E51" s="204">
        <f>D51*21</f>
        <v>0</v>
      </c>
      <c r="F51" s="76"/>
      <c r="G51" s="76">
        <f t="shared" ref="G51:G53" si="5">F51*D51</f>
        <v>0</v>
      </c>
      <c r="Q51" s="189"/>
      <c r="S51" s="132"/>
      <c r="U51" s="191"/>
    </row>
    <row r="52" spans="1:21" x14ac:dyDescent="0.3">
      <c r="A52" s="72">
        <v>11.3</v>
      </c>
      <c r="B52" s="107" t="s">
        <v>151</v>
      </c>
      <c r="C52" s="74" t="s">
        <v>61</v>
      </c>
      <c r="D52" s="106"/>
      <c r="E52" s="204">
        <f>D52*10.9</f>
        <v>0</v>
      </c>
      <c r="F52" s="76"/>
      <c r="G52" s="76">
        <f>F52*D52</f>
        <v>0</v>
      </c>
      <c r="Q52" s="189"/>
      <c r="S52" s="132"/>
    </row>
    <row r="53" spans="1:21" x14ac:dyDescent="0.3">
      <c r="A53" s="72">
        <v>11.4</v>
      </c>
      <c r="B53" s="107" t="s">
        <v>45</v>
      </c>
      <c r="C53" s="74" t="s">
        <v>36</v>
      </c>
      <c r="D53" s="106"/>
      <c r="E53" s="204">
        <f>D53*40.5</f>
        <v>0</v>
      </c>
      <c r="F53" s="76"/>
      <c r="G53" s="76">
        <f t="shared" si="5"/>
        <v>0</v>
      </c>
      <c r="Q53" s="189"/>
      <c r="S53" s="132"/>
    </row>
    <row r="54" spans="1:21" x14ac:dyDescent="0.3">
      <c r="A54" s="91">
        <v>12</v>
      </c>
      <c r="B54" s="104" t="s">
        <v>47</v>
      </c>
      <c r="C54" s="105"/>
      <c r="D54" s="106"/>
      <c r="E54" s="205"/>
      <c r="F54" s="98"/>
      <c r="G54" s="76"/>
      <c r="Q54" s="189"/>
      <c r="S54" s="132"/>
    </row>
    <row r="55" spans="1:21" x14ac:dyDescent="0.3">
      <c r="A55" s="72">
        <v>12.1</v>
      </c>
      <c r="B55" s="107" t="s">
        <v>44</v>
      </c>
      <c r="C55" s="74" t="s">
        <v>36</v>
      </c>
      <c r="D55" s="106"/>
      <c r="E55" s="204">
        <f>D55*31.25</f>
        <v>0</v>
      </c>
      <c r="F55" s="76"/>
      <c r="G55" s="76">
        <f>F55*D55</f>
        <v>0</v>
      </c>
      <c r="Q55" s="189"/>
      <c r="S55" s="132"/>
    </row>
    <row r="56" spans="1:21" x14ac:dyDescent="0.3">
      <c r="A56" s="72">
        <v>12.2</v>
      </c>
      <c r="B56" s="107" t="s">
        <v>48</v>
      </c>
      <c r="C56" s="74" t="s">
        <v>36</v>
      </c>
      <c r="D56" s="106"/>
      <c r="E56" s="204">
        <f>D56*65.34</f>
        <v>0</v>
      </c>
      <c r="F56" s="76"/>
      <c r="G56" s="76">
        <f t="shared" ref="G56:G59" si="6">F56*D56</f>
        <v>0</v>
      </c>
      <c r="Q56" s="189"/>
      <c r="S56" s="132"/>
    </row>
    <row r="57" spans="1:21" x14ac:dyDescent="0.3">
      <c r="A57" s="72">
        <v>12.3</v>
      </c>
      <c r="B57" s="107" t="s">
        <v>148</v>
      </c>
      <c r="C57" s="74" t="s">
        <v>36</v>
      </c>
      <c r="D57" s="106"/>
      <c r="E57" s="204">
        <f>D57*190.86</f>
        <v>0</v>
      </c>
      <c r="F57" s="76"/>
      <c r="G57" s="76">
        <f>F57*D57</f>
        <v>0</v>
      </c>
      <c r="Q57" s="189"/>
      <c r="S57" s="132"/>
    </row>
    <row r="58" spans="1:21" x14ac:dyDescent="0.3">
      <c r="A58" s="72">
        <v>12.4</v>
      </c>
      <c r="B58" s="107" t="s">
        <v>149</v>
      </c>
      <c r="C58" s="74" t="s">
        <v>36</v>
      </c>
      <c r="D58" s="95"/>
      <c r="E58" s="204">
        <f>D58*156.13</f>
        <v>0</v>
      </c>
      <c r="F58" s="76"/>
      <c r="G58" s="76">
        <f t="shared" si="6"/>
        <v>0</v>
      </c>
      <c r="Q58" s="189"/>
      <c r="S58" s="132"/>
    </row>
    <row r="59" spans="1:21" s="114" customFormat="1" x14ac:dyDescent="0.3">
      <c r="A59" s="72">
        <v>12.5</v>
      </c>
      <c r="B59" s="202" t="s">
        <v>123</v>
      </c>
      <c r="C59" s="74" t="s">
        <v>36</v>
      </c>
      <c r="D59" s="95"/>
      <c r="E59" s="204">
        <f>D59*12.25</f>
        <v>0</v>
      </c>
      <c r="F59" s="76"/>
      <c r="G59" s="76">
        <f t="shared" si="6"/>
        <v>0</v>
      </c>
      <c r="H59" s="56"/>
      <c r="O59" s="190"/>
      <c r="Q59" s="190"/>
      <c r="S59" s="132"/>
    </row>
    <row r="60" spans="1:21" s="114" customFormat="1" ht="16.2" x14ac:dyDescent="0.3">
      <c r="A60" s="108"/>
      <c r="B60" s="109" t="s">
        <v>67</v>
      </c>
      <c r="C60" s="110"/>
      <c r="D60" s="111"/>
      <c r="E60" s="211">
        <f>E11+E16+E17+E19</f>
        <v>1834.31</v>
      </c>
      <c r="F60" s="112"/>
      <c r="G60" s="112">
        <f>G11+G16+G17+G19</f>
        <v>0</v>
      </c>
      <c r="H60" s="113"/>
      <c r="O60" s="190"/>
      <c r="Q60" s="188"/>
      <c r="S60" s="132"/>
    </row>
    <row r="61" spans="1:21" ht="32.25" customHeight="1" x14ac:dyDescent="0.3">
      <c r="A61" s="198">
        <v>13</v>
      </c>
      <c r="B61" s="67" t="s">
        <v>66</v>
      </c>
      <c r="C61" s="105"/>
      <c r="D61" s="105"/>
      <c r="E61" s="212"/>
      <c r="F61" s="115"/>
      <c r="G61" s="115"/>
      <c r="S61" s="132"/>
    </row>
    <row r="62" spans="1:21" ht="20.25" customHeight="1" x14ac:dyDescent="0.3">
      <c r="A62" s="192">
        <v>13.1</v>
      </c>
      <c r="B62" s="116" t="s">
        <v>66</v>
      </c>
      <c r="C62" s="74" t="s">
        <v>35</v>
      </c>
      <c r="D62" s="95">
        <f>D11</f>
        <v>2</v>
      </c>
      <c r="E62" s="204">
        <f>D62*70</f>
        <v>140</v>
      </c>
      <c r="F62" s="76"/>
      <c r="G62" s="76">
        <f>F62*D62</f>
        <v>0</v>
      </c>
      <c r="S62" s="132"/>
    </row>
    <row r="63" spans="1:21" x14ac:dyDescent="0.3">
      <c r="A63" s="192">
        <v>13.2</v>
      </c>
      <c r="B63" s="136" t="s">
        <v>93</v>
      </c>
      <c r="C63" s="74" t="s">
        <v>61</v>
      </c>
      <c r="D63" s="95">
        <v>1.5</v>
      </c>
      <c r="E63" s="204">
        <f>D63*15.85</f>
        <v>23.774999999999999</v>
      </c>
      <c r="F63" s="76"/>
      <c r="G63" s="76">
        <f>F63*D63</f>
        <v>0</v>
      </c>
    </row>
    <row r="64" spans="1:21" x14ac:dyDescent="0.3">
      <c r="A64" s="195">
        <v>13.3</v>
      </c>
      <c r="B64" s="213" t="s">
        <v>154</v>
      </c>
      <c r="C64" s="196" t="s">
        <v>35</v>
      </c>
      <c r="D64" s="197">
        <v>0</v>
      </c>
      <c r="E64" s="212">
        <f>D64*17.5</f>
        <v>0</v>
      </c>
      <c r="F64" s="115"/>
      <c r="G64" s="76">
        <f>F64*D64</f>
        <v>0</v>
      </c>
    </row>
    <row r="65" spans="1:7" x14ac:dyDescent="0.3">
      <c r="A65" s="117"/>
      <c r="B65" s="118"/>
      <c r="C65" s="119"/>
      <c r="D65" s="120"/>
      <c r="E65" s="117"/>
      <c r="F65" s="117"/>
      <c r="G65" s="117"/>
    </row>
    <row r="66" spans="1:7" x14ac:dyDescent="0.3">
      <c r="A66" s="117"/>
      <c r="B66" s="121" t="s">
        <v>68</v>
      </c>
      <c r="C66" s="117"/>
      <c r="D66" s="117"/>
      <c r="E66" s="122">
        <f>E62+E60+E63+E64</f>
        <v>1998.085</v>
      </c>
      <c r="F66" s="117"/>
      <c r="G66" s="122">
        <f>G62+G60+G63+G64</f>
        <v>0</v>
      </c>
    </row>
    <row r="67" spans="1:7" ht="16.2" thickBot="1" x14ac:dyDescent="0.35">
      <c r="A67" s="117"/>
      <c r="B67" s="121"/>
      <c r="C67" s="117"/>
      <c r="D67" s="117"/>
      <c r="E67" s="122"/>
      <c r="F67" s="117"/>
      <c r="G67" s="122"/>
    </row>
    <row r="68" spans="1:7" ht="44.25" customHeight="1" thickBot="1" x14ac:dyDescent="0.35">
      <c r="A68" s="123">
        <v>14</v>
      </c>
      <c r="B68" s="124" t="s">
        <v>70</v>
      </c>
      <c r="C68" s="241" t="s">
        <v>71</v>
      </c>
      <c r="D68" s="242"/>
      <c r="E68" s="242"/>
      <c r="F68" s="242"/>
      <c r="G68" s="243"/>
    </row>
    <row r="69" spans="1:7" ht="46.8" x14ac:dyDescent="0.3">
      <c r="A69" s="123"/>
      <c r="B69" s="125" t="s">
        <v>109</v>
      </c>
      <c r="C69" s="117"/>
      <c r="D69" s="117"/>
      <c r="E69" s="122"/>
      <c r="F69" s="117"/>
      <c r="G69" s="122"/>
    </row>
    <row r="70" spans="1:7" ht="16.2" thickBot="1" x14ac:dyDescent="0.35">
      <c r="A70" s="123">
        <v>15</v>
      </c>
      <c r="B70" s="124" t="s">
        <v>122</v>
      </c>
      <c r="C70" s="117"/>
      <c r="D70" s="117"/>
      <c r="E70" s="122"/>
      <c r="F70" s="117"/>
      <c r="G70" s="122"/>
    </row>
    <row r="71" spans="1:7" ht="94.2" thickBot="1" x14ac:dyDescent="0.35">
      <c r="A71" s="117"/>
      <c r="B71" s="169" t="s">
        <v>121</v>
      </c>
      <c r="C71" s="244" t="s">
        <v>72</v>
      </c>
      <c r="D71" s="245"/>
      <c r="E71" s="245"/>
      <c r="F71" s="245"/>
      <c r="G71" s="246"/>
    </row>
    <row r="72" spans="1:7" x14ac:dyDescent="0.3">
      <c r="A72" s="117"/>
      <c r="B72" s="121"/>
      <c r="C72" s="117"/>
      <c r="D72" s="117"/>
      <c r="E72" s="122"/>
      <c r="F72" s="117"/>
      <c r="G72" s="122"/>
    </row>
    <row r="73" spans="1:7" ht="16.2" x14ac:dyDescent="0.3">
      <c r="A73" s="126" t="s">
        <v>50</v>
      </c>
      <c r="B73" s="218" t="s">
        <v>150</v>
      </c>
      <c r="C73" s="219"/>
      <c r="D73" s="219"/>
      <c r="E73" s="219"/>
      <c r="F73" s="219"/>
      <c r="G73" s="219"/>
    </row>
    <row r="74" spans="1:7" ht="16.2" x14ac:dyDescent="0.3">
      <c r="A74" s="126" t="s">
        <v>51</v>
      </c>
      <c r="B74" s="218" t="s">
        <v>128</v>
      </c>
      <c r="C74" s="219"/>
      <c r="D74" s="219"/>
      <c r="E74" s="219"/>
      <c r="F74" s="219"/>
      <c r="G74" s="219"/>
    </row>
    <row r="75" spans="1:7" ht="31.5" customHeight="1" x14ac:dyDescent="0.3">
      <c r="A75" s="126" t="s">
        <v>155</v>
      </c>
      <c r="B75" s="247" t="s">
        <v>89</v>
      </c>
      <c r="C75" s="247"/>
      <c r="D75" s="247"/>
      <c r="E75" s="247"/>
      <c r="F75" s="247"/>
      <c r="G75" s="247"/>
    </row>
    <row r="77" spans="1:7" x14ac:dyDescent="0.3">
      <c r="A77" s="55" t="s">
        <v>73</v>
      </c>
    </row>
    <row r="79" spans="1:7" x14ac:dyDescent="0.3">
      <c r="A79" s="54" t="s">
        <v>74</v>
      </c>
    </row>
    <row r="81" spans="1:3" x14ac:dyDescent="0.3">
      <c r="A81" s="54" t="s">
        <v>75</v>
      </c>
    </row>
    <row r="84" spans="1:3" x14ac:dyDescent="0.3">
      <c r="A84" s="55" t="s">
        <v>76</v>
      </c>
      <c r="C84" s="55" t="s">
        <v>76</v>
      </c>
    </row>
    <row r="86" spans="1:3" x14ac:dyDescent="0.3">
      <c r="A86" s="54" t="s">
        <v>74</v>
      </c>
      <c r="C86" s="54" t="s">
        <v>74</v>
      </c>
    </row>
    <row r="89" spans="1:3" x14ac:dyDescent="0.3">
      <c r="A89" s="54" t="s">
        <v>75</v>
      </c>
      <c r="C89" s="54" t="s">
        <v>75</v>
      </c>
    </row>
  </sheetData>
  <mergeCells count="3">
    <mergeCell ref="B75:G75"/>
    <mergeCell ref="C68:G68"/>
    <mergeCell ref="C71:G71"/>
  </mergeCells>
  <phoneticPr fontId="38" type="noConversion"/>
  <pageMargins left="0.70866141732283505" right="0.70866141732283505" top="0.49803149600000002" bottom="0.49803149600000002" header="0.31496062992126" footer="0.31496062992126"/>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2021-11-10T11:56:36Z</cp:lastPrinted>
  <dcterms:created xsi:type="dcterms:W3CDTF">2015-06-05T18:17:20Z</dcterms:created>
  <dcterms:modified xsi:type="dcterms:W3CDTF">2022-02-24T15:43:19Z</dcterms:modified>
</cp:coreProperties>
</file>