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mcnas\commercial\10_Proceduri de achizitii\Calarasi\MEGA_CL_2021_011\"/>
    </mc:Choice>
  </mc:AlternateContent>
  <xr:revisionPtr revIDLastSave="0" documentId="13_ncr:1_{312513C8-E292-419A-AFB2-71D557BD7E66}" xr6:coauthVersionLast="47" xr6:coauthVersionMax="47" xr10:uidLastSave="{00000000-0000-0000-0000-000000000000}"/>
  <bookViews>
    <workbookView xWindow="-120" yWindow="-120" windowWidth="29040" windowHeight="15840" activeTab="1" xr2:uid="{00000000-000D-0000-FFFF-FFFF00000000}"/>
  </bookViews>
  <sheets>
    <sheet name="Centralizator" sheetId="1" r:id="rId1"/>
    <sheet name="A_Centralizarelucrari" sheetId="4" r:id="rId2"/>
    <sheet name="C_Detalii Executie extinderi" sheetId="7" r:id="rId3"/>
    <sheet name="D_Detalii Executie racorduri" sheetId="8" r:id="rId4"/>
  </sheets>
  <definedNames>
    <definedName name="_xlnm.Print_Area" localSheetId="1">A_Centralizarelucrari!$A$1:$L$57</definedName>
    <definedName name="_xlnm.Print_Area" localSheetId="2">'C_Detalii Executie extinderi'!$A$1:$G$64</definedName>
    <definedName name="_xlnm.Print_Area" localSheetId="0">Centralizator!$A$1:$J$9</definedName>
    <definedName name="_xlnm.Print_Area" localSheetId="3">'D_Detalii Executie racorduri'!$A$1:$H$85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4" l="1"/>
  <c r="A15" i="4"/>
  <c r="G21" i="7" l="1"/>
  <c r="H10" i="1"/>
  <c r="G10" i="1"/>
  <c r="F10" i="1"/>
  <c r="D15" i="4" s="1"/>
  <c r="E10" i="1"/>
  <c r="C15" i="4" s="1"/>
  <c r="D10" i="1"/>
  <c r="C10" i="1"/>
  <c r="E48" i="8"/>
  <c r="D50" i="4"/>
  <c r="B11" i="7" l="1"/>
  <c r="G39" i="7" l="1"/>
  <c r="G38" i="7"/>
  <c r="G37" i="7"/>
  <c r="G36" i="7" s="1"/>
  <c r="G35" i="7"/>
  <c r="G34" i="7"/>
  <c r="G33" i="7"/>
  <c r="G32" i="7"/>
  <c r="G31" i="7"/>
  <c r="G29" i="7"/>
  <c r="G28" i="7"/>
  <c r="G27" i="7"/>
  <c r="G26" i="7"/>
  <c r="G25" i="7" s="1"/>
  <c r="G23" i="7"/>
  <c r="G22" i="7"/>
  <c r="G19" i="7"/>
  <c r="G18" i="7"/>
  <c r="G17" i="7"/>
  <c r="G16" i="7"/>
  <c r="G15" i="7"/>
  <c r="G14" i="7"/>
  <c r="B9" i="7"/>
  <c r="G13" i="7" l="1"/>
  <c r="G30" i="7"/>
  <c r="G24" i="7" s="1"/>
  <c r="G40" i="7" s="1"/>
  <c r="E53" i="8" l="1"/>
  <c r="E51" i="8"/>
  <c r="E42" i="8"/>
  <c r="G30" i="8" l="1"/>
  <c r="G29" i="8"/>
  <c r="G28" i="8"/>
  <c r="G27" i="8"/>
  <c r="G26" i="8"/>
  <c r="G25" i="8"/>
  <c r="G24" i="8"/>
  <c r="G23" i="8"/>
  <c r="G22" i="8"/>
  <c r="E50" i="8" l="1"/>
  <c r="E46" i="8"/>
  <c r="E52" i="8"/>
  <c r="E47" i="8"/>
  <c r="E30" i="8" l="1"/>
  <c r="E29" i="8"/>
  <c r="E28" i="8"/>
  <c r="E27" i="8"/>
  <c r="E26" i="8"/>
  <c r="E25" i="8"/>
  <c r="E24" i="8"/>
  <c r="E23" i="8"/>
  <c r="E22" i="8"/>
  <c r="D19" i="8" l="1"/>
  <c r="D32" i="8" s="1"/>
  <c r="E17" i="8"/>
  <c r="G37" i="8" l="1"/>
  <c r="E37" i="8"/>
  <c r="E59" i="8"/>
  <c r="E45" i="8"/>
  <c r="E39" i="8"/>
  <c r="E38" i="8"/>
  <c r="E14" i="8" l="1"/>
  <c r="E15" i="8"/>
  <c r="E13" i="8"/>
  <c r="E12" i="8"/>
  <c r="E15" i="4" l="1"/>
  <c r="B2" i="7"/>
  <c r="B3" i="7"/>
  <c r="G59" i="8"/>
  <c r="G13" i="8" l="1"/>
  <c r="G14" i="8"/>
  <c r="D37" i="8"/>
  <c r="E32" i="8"/>
  <c r="F15" i="4"/>
  <c r="D31" i="8" l="1"/>
  <c r="D35" i="8" l="1"/>
  <c r="B3" i="8"/>
  <c r="B4" i="8"/>
  <c r="B5" i="8"/>
  <c r="B6" i="8"/>
  <c r="B2" i="8"/>
  <c r="G54" i="8"/>
  <c r="G53" i="8"/>
  <c r="G52" i="8"/>
  <c r="G51" i="8"/>
  <c r="G50" i="8"/>
  <c r="G48" i="8"/>
  <c r="G47" i="8"/>
  <c r="G46" i="8"/>
  <c r="G45" i="8"/>
  <c r="E43" i="8"/>
  <c r="G42" i="8"/>
  <c r="G41" i="8"/>
  <c r="G40" i="8"/>
  <c r="G39" i="8"/>
  <c r="G38" i="8"/>
  <c r="D33" i="8"/>
  <c r="G32" i="8"/>
  <c r="G17" i="8"/>
  <c r="G15" i="8"/>
  <c r="G12" i="8"/>
  <c r="G33" i="8" l="1"/>
  <c r="G31" i="8" s="1"/>
  <c r="E33" i="8"/>
  <c r="E31" i="8" s="1"/>
  <c r="E19" i="8" s="1"/>
  <c r="G11" i="8"/>
  <c r="G43" i="8"/>
  <c r="E11" i="8"/>
  <c r="G19" i="8" l="1"/>
  <c r="K10" i="1" l="1"/>
  <c r="D11" i="8" s="1"/>
  <c r="D16" i="8" s="1"/>
  <c r="A43" i="4"/>
  <c r="E16" i="8" l="1"/>
  <c r="D58" i="8"/>
  <c r="E58" i="8" s="1"/>
  <c r="B6" i="7"/>
  <c r="B5" i="7"/>
  <c r="B4" i="7"/>
  <c r="G16" i="8" l="1"/>
  <c r="G55" i="8" s="1"/>
  <c r="E55" i="8"/>
  <c r="E61" i="8" s="1"/>
  <c r="G58" i="8"/>
  <c r="H46" i="4"/>
  <c r="H42" i="4"/>
  <c r="B37" i="4"/>
  <c r="A37" i="4"/>
  <c r="G61" i="8" l="1"/>
  <c r="D51" i="4"/>
  <c r="C37" i="4"/>
  <c r="D49" i="4" l="1"/>
</calcChain>
</file>

<file path=xl/sharedStrings.xml><?xml version="1.0" encoding="utf-8"?>
<sst xmlns="http://schemas.openxmlformats.org/spreadsheetml/2006/main" count="291" uniqueCount="169">
  <si>
    <t>Judet</t>
  </si>
  <si>
    <t>Localitate</t>
  </si>
  <si>
    <t>L&lt; 2500 ml</t>
  </si>
  <si>
    <t>L&gt;2500 ml</t>
  </si>
  <si>
    <t>Racorduri</t>
  </si>
  <si>
    <t>PRM</t>
  </si>
  <si>
    <t>PM</t>
  </si>
  <si>
    <t>PR</t>
  </si>
  <si>
    <t>PROCES CONCURENTIAL DE DESEMNARE A OE PENTRU LUCRARILE DE PROIECTARE SI EXECUTIE NECESARE RACORDARII</t>
  </si>
  <si>
    <t xml:space="preserve">OSD MEGACONSTRUCT </t>
  </si>
  <si>
    <t>Extinderi SD (buc.)</t>
  </si>
  <si>
    <t>Racord si/sau PRM/PM/PR (buc)</t>
  </si>
  <si>
    <t>Detaliere racorduri Dn (mm) / L (ml)</t>
  </si>
  <si>
    <t>FISA ACHIZITIE LUCRARI DE PROIECTARE SI EXECUTIE NECESARE RACORDARII</t>
  </si>
  <si>
    <t>UAT/JUDET:</t>
  </si>
  <si>
    <t>Localitati:</t>
  </si>
  <si>
    <t>Cod procedura:</t>
  </si>
  <si>
    <t>Data publicare:</t>
  </si>
  <si>
    <t>Data maxima depunere oferte:</t>
  </si>
  <si>
    <t>Numar de racorduri pe Dn (mm) - buc</t>
  </si>
  <si>
    <t>Extinderi SD (buc)</t>
  </si>
  <si>
    <t>Lungime totala extinderi SD (ml)</t>
  </si>
  <si>
    <t>Extinderi SD &lt;2500ml pe diametre Dn (mm) - buc</t>
  </si>
  <si>
    <t>Extinderi SD  &gt; 2500ml pe diametre Dn (mm) - buc</t>
  </si>
  <si>
    <t>SRM</t>
  </si>
  <si>
    <t>SR</t>
  </si>
  <si>
    <t>Posturi si statii de reglare-masurare (buc)</t>
  </si>
  <si>
    <t>Racorduri (buc)</t>
  </si>
  <si>
    <t>A.1 Extinderi</t>
  </si>
  <si>
    <t>A.2 Racorduri</t>
  </si>
  <si>
    <t>A. CENTRALIZARE LUCRARI</t>
  </si>
  <si>
    <t>Lungime totala (ml)</t>
  </si>
  <si>
    <t>Denumire articol</t>
  </si>
  <si>
    <t>U.M.</t>
  </si>
  <si>
    <t>Cantitate</t>
  </si>
  <si>
    <t>buc</t>
  </si>
  <si>
    <t>mp</t>
  </si>
  <si>
    <t>Lungime extinderi SD &lt;2500 ml pe diametre Dn (mm) - L (ml)</t>
  </si>
  <si>
    <t>Lungime extinderi SD &gt;2500ml pe diametre Dn (mm) - L (ml)</t>
  </si>
  <si>
    <t>Total bucati</t>
  </si>
  <si>
    <t>Director General</t>
  </si>
  <si>
    <t>Director Economic</t>
  </si>
  <si>
    <t>B.1 -  VALOARE ESTIMATA LUCRARI EXTINDERE SD:</t>
  </si>
  <si>
    <t>B.2 -  VALOARE ESTIMATA LUCRARI RACORDARE:</t>
  </si>
  <si>
    <t>C. DETALII EXECUTIE EXTINDERI</t>
  </si>
  <si>
    <t>Nr crt</t>
  </si>
  <si>
    <t xml:space="preserve">Suprafete din piatra cubica, pavele, dale </t>
  </si>
  <si>
    <t xml:space="preserve">Suprafete de beton/asfalt </t>
  </si>
  <si>
    <t>Lucrări desfacere terasamente</t>
  </si>
  <si>
    <t>Procurare si montare suporţi de susţinere a PRM-urilor (1.5 ml/buc)</t>
  </si>
  <si>
    <t>Lucrări refacere terasamente</t>
  </si>
  <si>
    <t>Suprafete de beton</t>
  </si>
  <si>
    <t>D. DETALII EXECUTIE RACORDURI</t>
  </si>
  <si>
    <t xml:space="preserve">NOTA 1: </t>
  </si>
  <si>
    <t xml:space="preserve">NOTA 2: </t>
  </si>
  <si>
    <t>NOTA : EXPLICATII PRM/PM</t>
  </si>
  <si>
    <t>Valoare oferta OE      (lei)</t>
  </si>
  <si>
    <t>Verificarea proiectulului de catre verificatori autorizati ANRE tip VGd</t>
  </si>
  <si>
    <t>Forajul, procurarea si montajul tubului de protectie si/sau a tevii pentru diametrele pina la 110 mm PE  sau Ø 4" pentru OL</t>
  </si>
  <si>
    <t>*Nota - lucrarile de refacere cu asfalt carosabil includ: decapare strat pamant, nivelare strat suport, procurare si asternere strat de piatra la carosabil de 20 cm, compactare cu mai hidraulic, procurare si asternere strat mixtura asfaltica BA16 - 4 cm si procurare si asternere imbracaminte BAD25 - 6 cm, amorsare cu bitum taiat si inchidere suprafete cu dressing, inclusiv compactare;
- lucrarile de refacere cu asfalt in cazul trotoarelor includ: decapare strat pamant, nivelare strat suport, procurare si asternere strat de piatra la carosabil de 12 cm, compactare cu mai hidraulic, procurare si asternere strat mixtura asfaltica BA16 8 cm.</t>
  </si>
  <si>
    <t>Anexa nr. 1</t>
  </si>
  <si>
    <t>Total lungime</t>
  </si>
  <si>
    <t>B. VALOARE ESTIMATA LUCRARI (lei fara TVA)*</t>
  </si>
  <si>
    <t>Pret oferta economica OSD (lei)</t>
  </si>
  <si>
    <t>Pret ofertat OE (lei/U.M.)</t>
  </si>
  <si>
    <t>Materialele necesare lucrarilor de racordare vor fi asigurate integral de catre OE cu exceptia Firidelor echipate aferente posturilor/statiilor de reglre-masurare. Standardele de calitate a materialelor utilizate se vor supune prevederilor Hotărârii Guvernului nr. 668/2017 privind stabilirea condiţiilor pentru comercializarea produselor pentru construcţii</t>
  </si>
  <si>
    <t>Executarea  unui racord cu diametrul  egal cu 32 mm din PE, dintre care:</t>
  </si>
  <si>
    <t xml:space="preserve">Proiectare instalatii de racordare </t>
  </si>
  <si>
    <t>racord si PRM/SRM</t>
  </si>
  <si>
    <t>4.1.</t>
  </si>
  <si>
    <t>4.2.</t>
  </si>
  <si>
    <t>ml</t>
  </si>
  <si>
    <t>Cost standard (primul metru) - L</t>
  </si>
  <si>
    <t>Cost mediu (metri suplimentari) - (L-1)</t>
  </si>
  <si>
    <t>4.1.1.</t>
  </si>
  <si>
    <t>4.1.2.</t>
  </si>
  <si>
    <t>C(E) = Cost executie propriuzisa</t>
  </si>
  <si>
    <t>C(P) = cost desfacere si refacere pavaje</t>
  </si>
  <si>
    <t xml:space="preserve">Proiectare instalatii de racordare dintre care: </t>
  </si>
  <si>
    <t>Executie instalatie de racordare</t>
  </si>
  <si>
    <t xml:space="preserve">NOTA 3: </t>
  </si>
  <si>
    <t>Tub protectie PE110 mm</t>
  </si>
  <si>
    <t>Gropi de pozitie foraj</t>
  </si>
  <si>
    <t>Tub protectie OL 3''</t>
  </si>
  <si>
    <t xml:space="preserve">Lucrari de foraj </t>
  </si>
  <si>
    <t xml:space="preserve">Montaj post </t>
  </si>
  <si>
    <t>Manopera montaj Post de Reglare Masurare/Post Reglare/Post masurare si materiale marunte</t>
  </si>
  <si>
    <t>Pentru lucrarile si/sau materialele pentru care cantitatea estimata este zero, OE va oferta pretul unitar. Deasemenea OE va oferta si un pret unitar pentru Pct.5 - Manopera montaj Post de Reglare Masurare/Post Reglare/Post masurare si materiale marunte</t>
  </si>
  <si>
    <t>Total lucrari proiectare, verificare, intocmire documentatie autorizare si executie</t>
  </si>
  <si>
    <t>Taiere asfalt/beton</t>
  </si>
  <si>
    <t xml:space="preserve">TOTAL VALOARE LUCRARI RACORDARE </t>
  </si>
  <si>
    <t>Total</t>
  </si>
  <si>
    <t>4.1.3</t>
  </si>
  <si>
    <t>4.1.4</t>
  </si>
  <si>
    <t>4.1.5</t>
  </si>
  <si>
    <t>4.1.6</t>
  </si>
  <si>
    <r>
      <t>Intocmirea, depunerea documentatiilor si obtinerea avizelor/acordurilor/autorizatiilor (</t>
    </r>
    <r>
      <rPr>
        <b/>
        <u/>
        <sz val="12"/>
        <rFont val="Times New Roman"/>
        <family val="1"/>
        <charset val="238"/>
      </rPr>
      <t>fara costurile efective ale avizelor/acordurilor solicitate de catre UAT/detinatorii de utilitati</t>
    </r>
    <r>
      <rPr>
        <sz val="12"/>
        <rFont val="Times New Roman"/>
        <family val="1"/>
      </rPr>
      <t xml:space="preserve">. </t>
    </r>
  </si>
  <si>
    <t>Termen de garanție pentru lucrările executate (G) ( exprimat in luni):</t>
  </si>
  <si>
    <t>….......... Luni</t>
  </si>
  <si>
    <t>…..... Zile</t>
  </si>
  <si>
    <t>Operator Economic ofertant/Leader Asociere</t>
  </si>
  <si>
    <t>Denumire: __________________________________</t>
  </si>
  <si>
    <t>Semnatura si stampila___________________________</t>
  </si>
  <si>
    <t>Operator Economic asociat</t>
  </si>
  <si>
    <t>4.1.7</t>
  </si>
  <si>
    <t>din care:</t>
  </si>
  <si>
    <t>Lucrari in sant deschis</t>
  </si>
  <si>
    <t>Teu bransament 40 mm (valoare inclusa in primul metru)</t>
  </si>
  <si>
    <t>Teu bransament 63 mm (valoare inclusa in primul metru)</t>
  </si>
  <si>
    <t>Teu bransament 90 mm (se coteaza diferenta de pret dintre Teu 90/32 si Teu 63/32)</t>
  </si>
  <si>
    <t>Teu bransament 110 mm (se coteaza diferenta de pret dintre Teu 110/32 si Teu 63/32)</t>
  </si>
  <si>
    <t>Teu bransament 75 mm (se coteaza diferenta de pret dintre Teu 75/32 si Teu 63/32)</t>
  </si>
  <si>
    <t>Teu bransament 125 mm (se coteaza diferenta de pret dintre Teu 125/32 si Teu 63/32)</t>
  </si>
  <si>
    <t>Teu bransament 160 mm (se coteaza diferenta de pret dintre Teu 160/32 si Teu 63/32)</t>
  </si>
  <si>
    <t>Teu bransament 180 mm (se coteaza diferenta de pret dintre Teu 180/32 si Teu 63/32)</t>
  </si>
  <si>
    <t>Teu bransament 200 mm (se coteaza diferenta de pret dintre Teu 200/32 si Teu 63/32)</t>
  </si>
  <si>
    <t>Teu bransament 250 mm (se coteaza diferenta de pret dintre Teu 250/32 si Teu 63/32)</t>
  </si>
  <si>
    <t>Suprafete piatra sparta si macadam (desfacere si readucere la stare initiala)</t>
  </si>
  <si>
    <t>Asternere strat suplimentar pietris</t>
  </si>
  <si>
    <t xml:space="preserve">NOTA 4: </t>
  </si>
  <si>
    <t>In cazul in care executia racordului presupune lucrari de foraj, din pretul unitar de decontare al acestuia se va scadea pretul sapaturii, raportat la lungimea forajului si a gropilor de pozitie</t>
  </si>
  <si>
    <t>Suprafete de asfalt carosabil* (vezi nota nr. 1)</t>
  </si>
  <si>
    <t>Suprafete de asfalt trotuar* (vezi nota nr. 1)</t>
  </si>
  <si>
    <t>Scadere valoare sapatura aferenta forajului si gropilor de pozitie - (ml foraj + lungime groapa pozitie) x pret unitar/ml* (vezi nota nr. 4)</t>
  </si>
  <si>
    <t>PR din racord comun</t>
  </si>
  <si>
    <t>racord si PR</t>
  </si>
  <si>
    <t>Teava  trasa 1 “X 3,2</t>
  </si>
  <si>
    <t>Teu bransament 280 mm (se coteaza diferenta de pret dintre Teu 280/32 si Teu 63/32)</t>
  </si>
  <si>
    <t>PM/PRM/SM</t>
  </si>
  <si>
    <t>Lungime totala (ml):</t>
  </si>
  <si>
    <t>Dn (mm):</t>
  </si>
  <si>
    <t>Articol</t>
  </si>
  <si>
    <t>UM</t>
  </si>
  <si>
    <t>Valoare oferta OE      
(lei)</t>
  </si>
  <si>
    <t>Total I - Valoare manopera si montaj lucrari executie</t>
  </si>
  <si>
    <t>Montaj material tubular</t>
  </si>
  <si>
    <t>Manipulare material tubular</t>
  </si>
  <si>
    <t>Sapatura umplutura sant</t>
  </si>
  <si>
    <t>Sapatura groapa de cuplare</t>
  </si>
  <si>
    <t>Evacuare pamant/sapatura in exces</t>
  </si>
  <si>
    <t>Nisip</t>
  </si>
  <si>
    <t>Gropi de pozitie</t>
  </si>
  <si>
    <t>Total II - Cheltuieli cu desfacere si aducere la stare initiala</t>
  </si>
  <si>
    <t>Total III - Total cheltuieli cu proiectarea si verificarea</t>
  </si>
  <si>
    <t>Intocmire carte tehnica a constructiei</t>
  </si>
  <si>
    <t>Proiect Extindere Retea</t>
  </si>
  <si>
    <t>Verificare proiect</t>
  </si>
  <si>
    <t>TOTAL LUCRARI (I+II)</t>
  </si>
  <si>
    <t>* Nota 1: Numarul de racorduri ce vor fi autorizate, proiectate si executate impreuna cu conductele este de 5.</t>
  </si>
  <si>
    <t>* Nota 2: Entitatea contractantă va pune la dispozitia Executantului materialele necesare executiei lucrărilor de extindere conductă conform prevederilor Caietului de Sarcini.</t>
  </si>
  <si>
    <t xml:space="preserve">* Nota 3: Valoarea Avizelor si autorizatiilor se regularizeaza in functie de cheltuielile inregistrate pentru obtinerea acestora, in baza documentelor justificative. Costul proiectelor speciale se aproba in prealabil de catre OSD. Pentru decontarea cheltuielilor inregistrate cu elaborarea proiectelor speciale executantul trebuie sa faca dovada achizitionarii lucrarii in urma unei proceduri concurentiale de achizitie. </t>
  </si>
  <si>
    <t>*Nota 4: - Lucrarile de refacere cu asfalt carosabil includ: decapare strat pamant, nivelarestrat suport, procurare si asternere strat de piatra la carosabil de 20 cm, compactare cu mai hidraulic, procurare si asternere strat mixtura asfaltica BA16 - 4 cm si procurare si asternere imbracaminte BAD25 - 6 cm, amorsare cu bitum taiat si inchidere suprafete cu dressing, inclusiv compactare;- Lucrarile de refacere cu asfalt in cazul trotoarelor includ: decapare strat pamant, nivelare strat suport, procurare si asternere strat de piatra la carosabil de 12 cm, compactare cu mai hidraulic, procurare si asternere strat mixtura asfaltica BA16 8 cm.</t>
  </si>
  <si>
    <t>Nota:</t>
  </si>
  <si>
    <t>Nr. extinderi</t>
  </si>
  <si>
    <t>Anexa nr. 1.1 - Oferta economica extinderi SD</t>
  </si>
  <si>
    <t>Anexa nr. 1.2 - Oferta economica racorduri</t>
  </si>
  <si>
    <t>Lehliu Gara</t>
  </si>
  <si>
    <t>Dor Marunt</t>
  </si>
  <si>
    <t>Calarasi</t>
  </si>
  <si>
    <t>Lehliu Gara, Dor Marunt</t>
  </si>
  <si>
    <t>Lucrari de foraj orizontal DN&lt;=130mm</t>
  </si>
  <si>
    <t>Lucrari de foraj orizontal DN219mm</t>
  </si>
  <si>
    <t>Notă: Termenul de realizare - reprezinta termenul necesar parcurgerii tuturor etapelor necesare racordarii, respectiv: intocmirea si depunerea documentatiei tehnice in vederea obtinerii CU/Acord (dupa caz), obtinerea CU/Acord, intocmirea si depunerea documentatiei pentru obtinerea avizelor (dupa caz), obtinerea avizelor,  intocmirea si depunerea DTAC (dupa caz), obtinerea AC,   anuntul de incepere lucrari UAT si ISC, executie lucrari, receptie si predare carte tehnica, sapatura/astupare groapa de cuplare si PIF</t>
  </si>
  <si>
    <t>Termen de realizare (T) - (exprimat în zile calendaristice)</t>
  </si>
  <si>
    <t>Notă: Termenul de garantie va fi exprimat in luni. Termenul de garantie pentru lucrarile executate este de minim 24 luni si trebuie sa fie acelasi pentru toate lucrarile executate in cadrul procedurii (instalatii de racordare si extinderi).</t>
  </si>
  <si>
    <t>SOLICTARI DE RACORDARE PRIMITE IN PERIOADA 16-30 A LUNII SEPTEMBRIE 2021</t>
  </si>
  <si>
    <t>MEGA_CL_2021_011</t>
  </si>
  <si>
    <t>In aceasta procedura este inclusa 1 extindere SD:</t>
  </si>
  <si>
    <t>- 1 extindere DN 63 de 387 ml cu 3 instalatii de racordare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</si>
</sst>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0.00_-;\-* #,##0.00_-;_-* &quot;-&quot;??_-;_-@_-"/>
    <numFmt numFmtId="165" formatCode="[$-809]dd\ mmmm\ yyyy;@"/>
    <numFmt numFmtId="166" formatCode="_-* #,##0_-;\-* #,##0_-;_-* &quot;-&quot;??_-;_-@_-"/>
    <numFmt numFmtId="167" formatCode="&quot; &quot;#,##0.00&quot; &quot;;&quot; (&quot;#,##0.00&quot;)&quot;;&quot; -&quot;00&quot; &quot;;&quot; &quot;@&quot; &quot;"/>
    <numFmt numFmtId="168" formatCode="#\ &quot;luni&quot;"/>
    <numFmt numFmtId="169" formatCode="#\ &quot;zile&quot;"/>
  </numFmts>
  <fonts count="37" x14ac:knownFonts="1">
    <font>
      <sz val="11"/>
      <color theme="1"/>
      <name val="Calibri"/>
      <family val="2"/>
      <scheme val="minor"/>
    </font>
    <font>
      <b/>
      <sz val="11"/>
      <color theme="1"/>
      <name val="Calibri"/>
      <family val="2"/>
      <charset val="238"/>
      <scheme val="minor"/>
    </font>
    <font>
      <sz val="11"/>
      <color theme="1"/>
      <name val="Calibri"/>
      <family val="2"/>
      <scheme val="minor"/>
    </font>
    <font>
      <b/>
      <i/>
      <sz val="11"/>
      <color rgb="FFFF0000"/>
      <name val="Calibri"/>
      <family val="2"/>
      <charset val="238"/>
      <scheme val="minor"/>
    </font>
    <font>
      <sz val="10"/>
      <name val="Arial"/>
      <family val="2"/>
    </font>
    <font>
      <b/>
      <sz val="14"/>
      <color theme="1"/>
      <name val="Calibri"/>
      <family val="2"/>
      <charset val="238"/>
      <scheme val="minor"/>
    </font>
    <font>
      <sz val="11"/>
      <color rgb="FF000000"/>
      <name val="Calibri"/>
      <family val="2"/>
      <charset val="238"/>
    </font>
    <font>
      <sz val="12"/>
      <color theme="1"/>
      <name val="Calibri"/>
      <family val="2"/>
      <scheme val="minor"/>
    </font>
    <font>
      <b/>
      <sz val="12"/>
      <color theme="1"/>
      <name val="Calibri"/>
      <family val="2"/>
      <charset val="238"/>
      <scheme val="minor"/>
    </font>
    <font>
      <i/>
      <sz val="12"/>
      <color rgb="FFFF0000"/>
      <name val="Calibri"/>
      <family val="2"/>
      <charset val="238"/>
      <scheme val="minor"/>
    </font>
    <font>
      <b/>
      <sz val="12"/>
      <name val="Times New Roman"/>
      <family val="1"/>
    </font>
    <font>
      <b/>
      <sz val="12"/>
      <color theme="1"/>
      <name val="Times New Roman"/>
      <family val="1"/>
    </font>
    <font>
      <sz val="12"/>
      <color theme="1"/>
      <name val="Times New Roman"/>
      <family val="1"/>
    </font>
    <font>
      <b/>
      <sz val="12"/>
      <color theme="1"/>
      <name val="Times New Roman"/>
      <family val="1"/>
      <charset val="238"/>
    </font>
    <font>
      <b/>
      <sz val="12"/>
      <name val="Times New Roman"/>
      <family val="1"/>
      <charset val="238"/>
    </font>
    <font>
      <sz val="12"/>
      <name val="Times New Roman"/>
      <family val="1"/>
    </font>
    <font>
      <i/>
      <sz val="12"/>
      <color theme="1"/>
      <name val="Times New Roman"/>
      <family val="1"/>
      <charset val="238"/>
    </font>
    <font>
      <b/>
      <u/>
      <sz val="12"/>
      <name val="Times New Roman"/>
      <family val="1"/>
      <charset val="238"/>
    </font>
    <font>
      <b/>
      <i/>
      <sz val="12"/>
      <color rgb="FFFF0000"/>
      <name val="Calibri"/>
      <family val="2"/>
      <charset val="238"/>
      <scheme val="minor"/>
    </font>
    <font>
      <b/>
      <sz val="12"/>
      <color theme="1"/>
      <name val="Calibri"/>
      <family val="2"/>
      <scheme val="minor"/>
    </font>
    <font>
      <b/>
      <i/>
      <sz val="12"/>
      <color theme="1"/>
      <name val="Times New Roman"/>
      <family val="1"/>
      <charset val="238"/>
    </font>
    <font>
      <b/>
      <i/>
      <sz val="12"/>
      <name val="Times New Roman"/>
      <family val="1"/>
      <charset val="238"/>
    </font>
    <font>
      <sz val="12"/>
      <color theme="1"/>
      <name val="Times New Roman"/>
      <family val="1"/>
      <charset val="238"/>
    </font>
    <font>
      <b/>
      <i/>
      <sz val="12"/>
      <name val="Times New Roman"/>
      <family val="1"/>
    </font>
    <font>
      <b/>
      <i/>
      <sz val="12"/>
      <color theme="1"/>
      <name val="Calibri"/>
      <family val="2"/>
      <scheme val="minor"/>
    </font>
    <font>
      <b/>
      <sz val="12"/>
      <color rgb="FFFF0000"/>
      <name val="Calibri"/>
      <family val="2"/>
      <charset val="238"/>
      <scheme val="minor"/>
    </font>
    <font>
      <sz val="12"/>
      <color rgb="FFFF0000"/>
      <name val="Times New Roman"/>
      <family val="1"/>
    </font>
    <font>
      <b/>
      <u/>
      <sz val="12"/>
      <color theme="1"/>
      <name val="Times New Roman"/>
      <family val="1"/>
      <charset val="238"/>
    </font>
    <font>
      <i/>
      <sz val="12"/>
      <color theme="1"/>
      <name val="Calibri"/>
      <family val="2"/>
      <charset val="238"/>
      <scheme val="minor"/>
    </font>
    <font>
      <i/>
      <sz val="11"/>
      <color theme="1"/>
      <name val="Times New Roman"/>
      <family val="1"/>
      <charset val="238"/>
    </font>
    <font>
      <sz val="11"/>
      <name val="Times New Roman"/>
      <family val="1"/>
    </font>
    <font>
      <sz val="12"/>
      <name val="Times New Roman"/>
      <family val="1"/>
      <charset val="238"/>
    </font>
    <font>
      <b/>
      <sz val="16"/>
      <name val="Times New Roman"/>
      <family val="1"/>
      <charset val="238"/>
    </font>
    <font>
      <i/>
      <sz val="12"/>
      <color theme="1"/>
      <name val="Times New Roman"/>
      <family val="1"/>
    </font>
    <font>
      <b/>
      <sz val="11"/>
      <name val="Calibri"/>
      <family val="2"/>
      <charset val="238"/>
      <scheme val="minor"/>
    </font>
    <font>
      <b/>
      <sz val="12"/>
      <color rgb="FFFF0000"/>
      <name val="Times New Roman"/>
      <family val="1"/>
      <charset val="238"/>
    </font>
    <font>
      <b/>
      <sz val="11"/>
      <color rgb="FFFF0000"/>
      <name val="Calibri"/>
      <family val="2"/>
      <charset val="238"/>
      <scheme val="minor"/>
    </font>
  </fonts>
  <fills count="8">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164" fontId="2" fillId="0" borderId="0" applyFont="0" applyFill="0" applyBorder="0" applyAlignment="0" applyProtection="0"/>
    <xf numFmtId="0" fontId="4" fillId="0" borderId="0"/>
    <xf numFmtId="167" fontId="6" fillId="0" borderId="0" applyFont="0" applyFill="0" applyBorder="0" applyAlignment="0" applyProtection="0"/>
  </cellStyleXfs>
  <cellXfs count="227">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1" fillId="0" borderId="0" xfId="0" applyFont="1" applyAlignment="1"/>
    <xf numFmtId="0" fontId="0" fillId="0" borderId="0" xfId="0" applyAlignment="1">
      <alignment horizontal="center" wrapText="1"/>
    </xf>
    <xf numFmtId="0" fontId="3" fillId="0" borderId="0" xfId="0" applyFont="1" applyAlignment="1"/>
    <xf numFmtId="0" fontId="0" fillId="0" borderId="8" xfId="0" applyBorder="1" applyAlignment="1">
      <alignment horizontal="center" vertical="center"/>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0" fillId="0" borderId="7" xfId="0"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xf>
    <xf numFmtId="0" fontId="1" fillId="0" borderId="11" xfId="0" applyFont="1" applyBorder="1" applyAlignment="1">
      <alignment horizontal="center"/>
    </xf>
    <xf numFmtId="165" fontId="0" fillId="0" borderId="0" xfId="0" applyNumberFormat="1"/>
    <xf numFmtId="0" fontId="1" fillId="0" borderId="12" xfId="0" applyFont="1" applyBorder="1" applyAlignment="1">
      <alignment horizontal="center" vertical="center"/>
    </xf>
    <xf numFmtId="0" fontId="0" fillId="0" borderId="13" xfId="0" applyBorder="1" applyAlignment="1">
      <alignment horizontal="center" vertical="center"/>
    </xf>
    <xf numFmtId="0" fontId="1" fillId="0" borderId="12"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0" xfId="0" applyAlignment="1"/>
    <xf numFmtId="0" fontId="1" fillId="0" borderId="17" xfId="0" applyFont="1" applyBorder="1" applyAlignment="1">
      <alignment horizontal="center" vertical="center"/>
    </xf>
    <xf numFmtId="0" fontId="0" fillId="0" borderId="18" xfId="0" applyBorder="1" applyAlignment="1">
      <alignment horizontal="center" vertical="center"/>
    </xf>
    <xf numFmtId="0" fontId="1" fillId="0" borderId="0" xfId="0" applyFont="1" applyBorder="1" applyAlignment="1">
      <alignment vertical="center"/>
    </xf>
    <xf numFmtId="0" fontId="0" fillId="0" borderId="2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0" fillId="0" borderId="0" xfId="0" applyAlignment="1">
      <alignment horizontal="left"/>
    </xf>
    <xf numFmtId="165" fontId="0" fillId="0" borderId="0" xfId="0" applyNumberFormat="1" applyAlignment="1">
      <alignment horizontal="left"/>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1" fillId="0" borderId="25" xfId="0" applyFont="1" applyBorder="1" applyAlignment="1">
      <alignment vertical="center"/>
    </xf>
    <xf numFmtId="0" fontId="0" fillId="0" borderId="21" xfId="0" applyBorder="1" applyAlignment="1">
      <alignment horizontal="center"/>
    </xf>
    <xf numFmtId="0" fontId="0" fillId="0" borderId="22" xfId="0" applyBorder="1" applyAlignment="1">
      <alignment horizontal="center"/>
    </xf>
    <xf numFmtId="0" fontId="1" fillId="0" borderId="4" xfId="0" applyFont="1" applyBorder="1" applyAlignment="1">
      <alignment horizontal="center" wrapText="1"/>
    </xf>
    <xf numFmtId="0" fontId="1" fillId="0" borderId="14" xfId="0" applyFont="1" applyBorder="1" applyAlignment="1">
      <alignment horizontal="center" wrapText="1"/>
    </xf>
    <xf numFmtId="0" fontId="1" fillId="0" borderId="27" xfId="0" applyFont="1" applyBorder="1" applyAlignment="1">
      <alignment horizontal="center"/>
    </xf>
    <xf numFmtId="0" fontId="1" fillId="0" borderId="3" xfId="0" applyFont="1" applyBorder="1" applyAlignment="1">
      <alignment horizontal="center"/>
    </xf>
    <xf numFmtId="164" fontId="5" fillId="0" borderId="0" xfId="1" applyFont="1" applyAlignment="1">
      <alignment horizontal="center"/>
    </xf>
    <xf numFmtId="164" fontId="0" fillId="0" borderId="0" xfId="1" applyFont="1" applyAlignment="1">
      <alignment horizontal="center"/>
    </xf>
    <xf numFmtId="164" fontId="0" fillId="0" borderId="7" xfId="1" applyFont="1" applyBorder="1" applyAlignment="1">
      <alignment horizontal="center" wrapText="1"/>
    </xf>
    <xf numFmtId="164" fontId="0" fillId="0" borderId="13" xfId="1" applyFont="1" applyBorder="1" applyAlignment="1">
      <alignment horizontal="center" wrapText="1"/>
    </xf>
    <xf numFmtId="164" fontId="0" fillId="0" borderId="8" xfId="1" applyFont="1" applyBorder="1" applyAlignment="1">
      <alignment horizontal="center"/>
    </xf>
    <xf numFmtId="164" fontId="0" fillId="0" borderId="9" xfId="1" applyFont="1" applyBorder="1" applyAlignment="1">
      <alignment horizontal="center"/>
    </xf>
    <xf numFmtId="164" fontId="0" fillId="0" borderId="18" xfId="1" applyFont="1" applyBorder="1" applyAlignment="1">
      <alignment horizontal="center" vertical="center"/>
    </xf>
    <xf numFmtId="164" fontId="1" fillId="0" borderId="26" xfId="1" applyFont="1" applyBorder="1" applyAlignment="1">
      <alignment horizontal="center" vertical="center"/>
    </xf>
    <xf numFmtId="164" fontId="0" fillId="0" borderId="18" xfId="1" applyFont="1" applyBorder="1" applyAlignment="1">
      <alignment horizontal="center"/>
    </xf>
    <xf numFmtId="0" fontId="3" fillId="0" borderId="0" xfId="0" applyFont="1" applyAlignment="1">
      <alignment horizontal="left"/>
    </xf>
    <xf numFmtId="0" fontId="0" fillId="0" borderId="0" xfId="0" applyAlignment="1">
      <alignment horizontal="center"/>
    </xf>
    <xf numFmtId="0" fontId="7" fillId="0" borderId="0" xfId="0" applyFont="1"/>
    <xf numFmtId="0" fontId="8" fillId="0" borderId="0" xfId="0" applyFont="1"/>
    <xf numFmtId="164" fontId="7" fillId="0" borderId="0" xfId="1" applyFont="1"/>
    <xf numFmtId="0" fontId="8" fillId="0" borderId="0" xfId="0" applyFont="1" applyAlignment="1">
      <alignment horizontal="left" wrapText="1"/>
    </xf>
    <xf numFmtId="0" fontId="9" fillId="0" borderId="0" xfId="0" applyFont="1"/>
    <xf numFmtId="0" fontId="10" fillId="2"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2" fillId="3" borderId="1" xfId="0" applyFont="1" applyFill="1" applyBorder="1" applyProtection="1">
      <protection hidden="1"/>
    </xf>
    <xf numFmtId="0" fontId="13" fillId="3" borderId="1" xfId="2" applyFont="1" applyFill="1" applyBorder="1" applyAlignment="1" applyProtection="1">
      <alignment horizontal="center" vertical="center" wrapText="1"/>
      <protection hidden="1"/>
    </xf>
    <xf numFmtId="0" fontId="12" fillId="3" borderId="1" xfId="0" applyFont="1" applyFill="1" applyBorder="1" applyProtection="1">
      <protection locked="0"/>
    </xf>
    <xf numFmtId="0" fontId="13" fillId="0" borderId="1" xfId="2" applyFont="1" applyBorder="1" applyAlignment="1" applyProtection="1">
      <alignment horizontal="center" vertical="center" wrapText="1"/>
      <protection hidden="1"/>
    </xf>
    <xf numFmtId="0" fontId="13" fillId="0" borderId="1" xfId="2" applyFont="1" applyBorder="1" applyAlignment="1" applyProtection="1">
      <alignment horizontal="left" vertical="center" wrapText="1"/>
      <protection hidden="1"/>
    </xf>
    <xf numFmtId="0" fontId="14" fillId="0" borderId="1" xfId="2" applyFont="1" applyBorder="1" applyAlignment="1" applyProtection="1">
      <alignment horizontal="center" vertical="center"/>
      <protection hidden="1"/>
    </xf>
    <xf numFmtId="166" fontId="14" fillId="0" borderId="1" xfId="1" applyNumberFormat="1" applyFont="1" applyBorder="1" applyAlignment="1" applyProtection="1">
      <alignment vertical="center"/>
      <protection hidden="1"/>
    </xf>
    <xf numFmtId="4" fontId="14" fillId="0" borderId="1" xfId="0" applyNumberFormat="1" applyFont="1" applyBorder="1" applyAlignment="1" applyProtection="1">
      <alignment vertical="center"/>
      <protection locked="0"/>
    </xf>
    <xf numFmtId="0" fontId="15" fillId="0" borderId="1" xfId="2" applyFont="1" applyBorder="1" applyAlignment="1" applyProtection="1">
      <alignment horizontal="center" vertical="center" wrapText="1"/>
      <protection hidden="1"/>
    </xf>
    <xf numFmtId="0" fontId="16" fillId="0" borderId="1" xfId="2" applyFont="1" applyBorder="1" applyAlignment="1" applyProtection="1">
      <alignment horizontal="left" vertical="center" wrapText="1"/>
      <protection hidden="1"/>
    </xf>
    <xf numFmtId="0" fontId="15" fillId="0" borderId="1" xfId="2" applyFont="1" applyBorder="1" applyAlignment="1" applyProtection="1">
      <alignment horizontal="center" vertical="center"/>
      <protection hidden="1"/>
    </xf>
    <xf numFmtId="166" fontId="15" fillId="0" borderId="1" xfId="1" applyNumberFormat="1" applyFont="1" applyBorder="1" applyAlignment="1" applyProtection="1">
      <alignment vertical="center"/>
      <protection hidden="1"/>
    </xf>
    <xf numFmtId="4" fontId="15" fillId="0" borderId="1" xfId="0" applyNumberFormat="1" applyFont="1" applyBorder="1" applyAlignment="1" applyProtection="1">
      <alignment vertical="center"/>
      <protection locked="0"/>
    </xf>
    <xf numFmtId="0" fontId="14" fillId="0" borderId="1" xfId="2" applyFont="1" applyBorder="1" applyAlignment="1" applyProtection="1">
      <alignment horizontal="left" vertical="center" wrapText="1"/>
      <protection hidden="1"/>
    </xf>
    <xf numFmtId="0" fontId="15" fillId="0" borderId="1" xfId="2" applyFont="1" applyBorder="1" applyAlignment="1" applyProtection="1">
      <alignment horizontal="left" vertical="center" wrapText="1"/>
      <protection hidden="1"/>
    </xf>
    <xf numFmtId="0" fontId="15" fillId="3" borderId="1" xfId="2"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protection hidden="1"/>
    </xf>
    <xf numFmtId="166" fontId="15" fillId="3" borderId="1" xfId="1" applyNumberFormat="1" applyFont="1" applyFill="1" applyBorder="1" applyAlignment="1" applyProtection="1">
      <alignment vertical="center"/>
      <protection hidden="1"/>
    </xf>
    <xf numFmtId="4" fontId="12" fillId="3" borderId="1" xfId="0" applyNumberFormat="1" applyFont="1" applyFill="1" applyBorder="1" applyProtection="1">
      <protection locked="0"/>
    </xf>
    <xf numFmtId="4" fontId="15" fillId="3" borderId="1" xfId="0" applyNumberFormat="1" applyFont="1" applyFill="1" applyBorder="1" applyAlignment="1" applyProtection="1">
      <alignment vertical="center"/>
      <protection locked="0"/>
    </xf>
    <xf numFmtId="0" fontId="10" fillId="0" borderId="1" xfId="2" applyFont="1" applyBorder="1" applyAlignment="1" applyProtection="1">
      <alignment horizontal="center" vertical="center" wrapText="1"/>
      <protection hidden="1"/>
    </xf>
    <xf numFmtId="0" fontId="10" fillId="0" borderId="1" xfId="2" applyFont="1" applyBorder="1" applyAlignment="1" applyProtection="1">
      <alignment horizontal="left" vertical="center" wrapText="1"/>
      <protection hidden="1"/>
    </xf>
    <xf numFmtId="0" fontId="10" fillId="0" borderId="1" xfId="2" applyFont="1" applyBorder="1" applyAlignment="1" applyProtection="1">
      <alignment horizontal="center" vertical="center"/>
      <protection hidden="1"/>
    </xf>
    <xf numFmtId="166" fontId="10" fillId="0" borderId="1" xfId="1" applyNumberFormat="1" applyFont="1" applyBorder="1" applyAlignment="1" applyProtection="1">
      <alignment vertical="center"/>
      <protection hidden="1"/>
    </xf>
    <xf numFmtId="4" fontId="10" fillId="0" borderId="1" xfId="0" applyNumberFormat="1" applyFont="1" applyBorder="1" applyAlignment="1" applyProtection="1">
      <alignment vertical="center"/>
      <protection locked="0"/>
    </xf>
    <xf numFmtId="0" fontId="18" fillId="0" borderId="0" xfId="0" applyFont="1"/>
    <xf numFmtId="0" fontId="19" fillId="0" borderId="0" xfId="0" applyFont="1"/>
    <xf numFmtId="0" fontId="14" fillId="0" borderId="1" xfId="2" applyFont="1" applyBorder="1" applyAlignment="1" applyProtection="1">
      <alignment horizontal="center" vertical="center" wrapText="1"/>
      <protection hidden="1"/>
    </xf>
    <xf numFmtId="0" fontId="20" fillId="0" borderId="1" xfId="2" applyFont="1" applyBorder="1" applyAlignment="1" applyProtection="1">
      <alignment horizontal="left" vertical="center" wrapText="1"/>
      <protection hidden="1"/>
    </xf>
    <xf numFmtId="164" fontId="14" fillId="0" borderId="1" xfId="1" applyFont="1" applyBorder="1" applyAlignment="1" applyProtection="1">
      <alignment vertical="center"/>
      <protection hidden="1"/>
    </xf>
    <xf numFmtId="0" fontId="16" fillId="0" borderId="1" xfId="2" applyFont="1" applyBorder="1" applyAlignment="1" applyProtection="1">
      <alignment horizontal="left" vertical="center" wrapText="1" indent="3"/>
      <protection hidden="1"/>
    </xf>
    <xf numFmtId="164" fontId="15" fillId="0" borderId="1" xfId="1" applyFont="1" applyBorder="1" applyAlignment="1" applyProtection="1">
      <alignment vertical="center"/>
      <protection hidden="1"/>
    </xf>
    <xf numFmtId="43" fontId="18" fillId="0" borderId="0" xfId="0" applyNumberFormat="1" applyFont="1"/>
    <xf numFmtId="0" fontId="21" fillId="0" borderId="1" xfId="2" applyFont="1" applyBorder="1" applyProtection="1">
      <protection hidden="1"/>
    </xf>
    <xf numFmtId="0" fontId="10" fillId="0" borderId="1" xfId="2" applyFont="1" applyBorder="1" applyProtection="1">
      <protection hidden="1"/>
    </xf>
    <xf numFmtId="4" fontId="12" fillId="0" borderId="1" xfId="0" applyNumberFormat="1" applyFont="1" applyBorder="1" applyProtection="1">
      <protection locked="0"/>
    </xf>
    <xf numFmtId="0" fontId="22" fillId="0" borderId="1" xfId="2" applyFont="1" applyBorder="1" applyAlignment="1" applyProtection="1">
      <alignment horizontal="left" vertical="center" wrapText="1"/>
      <protection hidden="1"/>
    </xf>
    <xf numFmtId="0" fontId="11" fillId="0" borderId="1" xfId="2" applyFont="1" applyBorder="1" applyAlignment="1" applyProtection="1">
      <alignment horizontal="center" vertical="center" wrapText="1"/>
      <protection hidden="1"/>
    </xf>
    <xf numFmtId="0" fontId="11" fillId="0" borderId="1" xfId="2" applyFont="1" applyBorder="1" applyAlignment="1" applyProtection="1">
      <alignment horizontal="center" vertical="center"/>
      <protection hidden="1"/>
    </xf>
    <xf numFmtId="164" fontId="11" fillId="0" borderId="1" xfId="1" applyFont="1" applyBorder="1" applyAlignment="1" applyProtection="1">
      <alignment vertical="center"/>
      <protection hidden="1"/>
    </xf>
    <xf numFmtId="4" fontId="11" fillId="0" borderId="1" xfId="0" applyNumberFormat="1" applyFont="1" applyBorder="1" applyAlignment="1" applyProtection="1">
      <alignment vertical="center"/>
      <protection locked="0"/>
    </xf>
    <xf numFmtId="164" fontId="19" fillId="0" borderId="0" xfId="1" applyFont="1"/>
    <xf numFmtId="0" fontId="10" fillId="0" borderId="1" xfId="0" applyFont="1" applyBorder="1" applyAlignment="1" applyProtection="1">
      <alignment wrapText="1"/>
      <protection hidden="1"/>
    </xf>
    <xf numFmtId="0" fontId="12" fillId="0" borderId="1" xfId="0" applyFont="1" applyBorder="1" applyProtection="1">
      <protection hidden="1"/>
    </xf>
    <xf numFmtId="164" fontId="15" fillId="0" borderId="1" xfId="1" applyFont="1" applyFill="1" applyBorder="1" applyAlignment="1" applyProtection="1">
      <alignment vertical="center"/>
      <protection hidden="1"/>
    </xf>
    <xf numFmtId="0" fontId="15" fillId="0" borderId="1" xfId="0" applyFont="1" applyBorder="1" applyAlignment="1" applyProtection="1">
      <alignment wrapText="1"/>
      <protection hidden="1"/>
    </xf>
    <xf numFmtId="0" fontId="23" fillId="0" borderId="0" xfId="2" applyFont="1" applyAlignment="1" applyProtection="1">
      <alignment horizontal="center" vertical="center" wrapText="1"/>
      <protection hidden="1"/>
    </xf>
    <xf numFmtId="0" fontId="23" fillId="0" borderId="0" xfId="0" applyFont="1" applyAlignment="1" applyProtection="1">
      <alignment vertical="center" wrapText="1"/>
      <protection hidden="1"/>
    </xf>
    <xf numFmtId="0" fontId="23" fillId="0" borderId="0" xfId="2" applyFont="1" applyAlignment="1" applyProtection="1">
      <alignment horizontal="center" vertical="center"/>
      <protection hidden="1"/>
    </xf>
    <xf numFmtId="164" fontId="23" fillId="0" borderId="0" xfId="1" applyFont="1" applyBorder="1" applyAlignment="1" applyProtection="1">
      <alignment vertical="center"/>
      <protection hidden="1"/>
    </xf>
    <xf numFmtId="4" fontId="23" fillId="0" borderId="0" xfId="0" applyNumberFormat="1" applyFont="1" applyAlignment="1" applyProtection="1">
      <alignment vertical="center"/>
      <protection locked="0"/>
    </xf>
    <xf numFmtId="164" fontId="24" fillId="0" borderId="0" xfId="1" applyFont="1" applyBorder="1"/>
    <xf numFmtId="0" fontId="24" fillId="0" borderId="0" xfId="0" applyFont="1"/>
    <xf numFmtId="0" fontId="12" fillId="0" borderId="1" xfId="0" applyFont="1" applyBorder="1" applyAlignment="1" applyProtection="1">
      <alignment horizontal="center"/>
      <protection hidden="1"/>
    </xf>
    <xf numFmtId="0" fontId="12" fillId="0" borderId="1" xfId="0" applyFont="1" applyBorder="1" applyProtection="1">
      <protection locked="0"/>
    </xf>
    <xf numFmtId="164" fontId="7" fillId="0" borderId="0" xfId="1" applyFont="1" applyFill="1"/>
    <xf numFmtId="0" fontId="12" fillId="0" borderId="1" xfId="2" applyFont="1" applyBorder="1" applyAlignment="1" applyProtection="1">
      <alignment horizontal="left" vertical="center" wrapText="1"/>
      <protection hidden="1"/>
    </xf>
    <xf numFmtId="0" fontId="25" fillId="0" borderId="0" xfId="0" applyFont="1"/>
    <xf numFmtId="0" fontId="12" fillId="0" borderId="0" xfId="0" applyFont="1" applyProtection="1">
      <protection locked="0"/>
    </xf>
    <xf numFmtId="0" fontId="26" fillId="0" borderId="0" xfId="2" applyFont="1" applyAlignment="1" applyProtection="1">
      <alignment horizontal="left" vertical="center" wrapText="1"/>
      <protection locked="0"/>
    </xf>
    <xf numFmtId="0" fontId="15" fillId="0" borderId="0" xfId="2" applyFont="1" applyAlignment="1" applyProtection="1">
      <alignment horizontal="center" vertical="center"/>
      <protection locked="0"/>
    </xf>
    <xf numFmtId="3" fontId="15" fillId="0" borderId="0" xfId="0" applyNumberFormat="1" applyFont="1" applyAlignment="1" applyProtection="1">
      <alignment vertical="center"/>
      <protection locked="0"/>
    </xf>
    <xf numFmtId="4" fontId="10" fillId="0" borderId="0" xfId="0" applyNumberFormat="1" applyFont="1" applyAlignment="1" applyProtection="1">
      <alignment vertical="center"/>
      <protection locked="0"/>
    </xf>
    <xf numFmtId="4" fontId="13" fillId="0" borderId="0" xfId="0" applyNumberFormat="1" applyFont="1" applyProtection="1">
      <protection locked="0"/>
    </xf>
    <xf numFmtId="0" fontId="13" fillId="0" borderId="0" xfId="0" applyFont="1" applyAlignment="1" applyProtection="1">
      <alignment horizontal="center"/>
      <protection locked="0"/>
    </xf>
    <xf numFmtId="0" fontId="13" fillId="0" borderId="0" xfId="0" applyFont="1"/>
    <xf numFmtId="0" fontId="22" fillId="0" borderId="0" xfId="0" applyFont="1" applyAlignment="1">
      <alignment horizontal="justify" vertical="center"/>
    </xf>
    <xf numFmtId="0" fontId="11" fillId="0" borderId="0" xfId="0" applyFont="1" applyAlignment="1" applyProtection="1">
      <alignment horizontal="left" vertical="center"/>
      <protection locked="0"/>
    </xf>
    <xf numFmtId="0" fontId="20" fillId="0" borderId="1" xfId="2" applyFont="1" applyBorder="1" applyAlignment="1" applyProtection="1">
      <alignment vertical="center" wrapText="1"/>
      <protection hidden="1"/>
    </xf>
    <xf numFmtId="4" fontId="15" fillId="0" borderId="1" xfId="0" quotePrefix="1" applyNumberFormat="1" applyFont="1" applyBorder="1" applyAlignment="1" applyProtection="1">
      <alignment vertical="center"/>
      <protection locked="0"/>
    </xf>
    <xf numFmtId="0" fontId="20" fillId="0" borderId="1" xfId="2" applyFont="1" applyBorder="1" applyAlignment="1" applyProtection="1">
      <alignment horizontal="center" vertical="center" wrapText="1"/>
      <protection hidden="1"/>
    </xf>
    <xf numFmtId="166" fontId="7" fillId="0" borderId="0" xfId="0" applyNumberFormat="1" applyFont="1"/>
    <xf numFmtId="0" fontId="1" fillId="0" borderId="32"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43" fontId="7" fillId="0" borderId="0" xfId="0" applyNumberFormat="1" applyFont="1"/>
    <xf numFmtId="164" fontId="15" fillId="0" borderId="1" xfId="1" applyFont="1" applyBorder="1" applyAlignment="1" applyProtection="1">
      <alignment vertical="center"/>
      <protection locked="0"/>
    </xf>
    <xf numFmtId="0" fontId="29" fillId="0" borderId="1" xfId="2" applyFont="1" applyBorder="1" applyAlignment="1" applyProtection="1">
      <alignment horizontal="center" vertical="center" wrapText="1"/>
      <protection hidden="1"/>
    </xf>
    <xf numFmtId="0" fontId="30" fillId="0" borderId="1" xfId="2" applyFont="1" applyBorder="1" applyAlignment="1" applyProtection="1">
      <alignment horizontal="left" vertical="center" wrapText="1"/>
      <protection hidden="1"/>
    </xf>
    <xf numFmtId="164" fontId="31" fillId="0" borderId="1" xfId="1" applyFont="1" applyBorder="1" applyAlignment="1" applyProtection="1">
      <alignment vertical="center"/>
      <protection hidden="1"/>
    </xf>
    <xf numFmtId="0" fontId="1" fillId="0" borderId="0" xfId="0" applyFont="1" applyFill="1" applyBorder="1" applyAlignment="1">
      <alignment horizontal="left" vertical="center"/>
    </xf>
    <xf numFmtId="0" fontId="22" fillId="0" borderId="1" xfId="0" applyFont="1" applyBorder="1" applyAlignment="1">
      <alignment horizontal="left"/>
    </xf>
    <xf numFmtId="0" fontId="0" fillId="0" borderId="0" xfId="0" applyAlignment="1">
      <alignment horizontal="center"/>
    </xf>
    <xf numFmtId="0" fontId="1" fillId="0" borderId="34" xfId="0" applyFont="1" applyBorder="1" applyAlignment="1">
      <alignment vertical="center"/>
    </xf>
    <xf numFmtId="0" fontId="0" fillId="0" borderId="38" xfId="0" applyBorder="1" applyAlignment="1">
      <alignment horizontal="center" vertical="center"/>
    </xf>
    <xf numFmtId="0" fontId="0" fillId="0" borderId="25" xfId="0" quotePrefix="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0" borderId="15" xfId="0" applyFont="1" applyBorder="1"/>
    <xf numFmtId="0" fontId="1" fillId="0" borderId="16" xfId="0" applyFont="1" applyBorder="1"/>
    <xf numFmtId="0" fontId="0" fillId="0" borderId="0" xfId="0" applyAlignment="1">
      <alignment horizontal="center"/>
    </xf>
    <xf numFmtId="0" fontId="1" fillId="0" borderId="16" xfId="0" applyFont="1" applyBorder="1" applyAlignment="1">
      <alignment horizontal="center"/>
    </xf>
    <xf numFmtId="0" fontId="8" fillId="0" borderId="0" xfId="0" applyFont="1" applyAlignment="1">
      <alignment horizontal="right"/>
    </xf>
    <xf numFmtId="0" fontId="14" fillId="0" borderId="0" xfId="0" applyFont="1"/>
    <xf numFmtId="0" fontId="14" fillId="0" borderId="0" xfId="0" applyFont="1" applyAlignment="1">
      <alignment horizont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21" fillId="5" borderId="1" xfId="0" applyFont="1" applyFill="1" applyBorder="1" applyAlignment="1">
      <alignment horizontal="center"/>
    </xf>
    <xf numFmtId="0" fontId="21" fillId="5" borderId="1" xfId="0" applyFont="1" applyFill="1" applyBorder="1" applyAlignment="1">
      <alignment horizontal="left"/>
    </xf>
    <xf numFmtId="164" fontId="21" fillId="5" borderId="1" xfId="1" applyFont="1" applyFill="1" applyBorder="1" applyAlignment="1">
      <alignment horizontal="center"/>
    </xf>
    <xf numFmtId="0" fontId="0" fillId="0" borderId="1" xfId="0" applyBorder="1" applyAlignment="1">
      <alignment horizontal="center"/>
    </xf>
    <xf numFmtId="0" fontId="0" fillId="0" borderId="1" xfId="0" applyBorder="1"/>
    <xf numFmtId="0" fontId="31" fillId="0" borderId="1" xfId="0" applyFont="1" applyBorder="1" applyAlignment="1">
      <alignment horizontal="center"/>
    </xf>
    <xf numFmtId="164" fontId="0" fillId="0" borderId="1" xfId="1" applyFont="1" applyFill="1" applyBorder="1"/>
    <xf numFmtId="0" fontId="21" fillId="0" borderId="1" xfId="2" applyFont="1" applyBorder="1" applyAlignment="1" applyProtection="1">
      <alignment horizontal="center"/>
      <protection hidden="1"/>
    </xf>
    <xf numFmtId="0" fontId="14" fillId="0" borderId="1" xfId="0" applyFont="1" applyBorder="1" applyAlignment="1">
      <alignment horizontal="center"/>
    </xf>
    <xf numFmtId="0" fontId="31" fillId="0" borderId="1" xfId="2" applyFont="1" applyBorder="1" applyAlignment="1" applyProtection="1">
      <alignment horizontal="center"/>
      <protection hidden="1"/>
    </xf>
    <xf numFmtId="0" fontId="31" fillId="0" borderId="1" xfId="2" applyFont="1" applyBorder="1" applyProtection="1">
      <protection hidden="1"/>
    </xf>
    <xf numFmtId="164" fontId="21" fillId="5" borderId="1" xfId="1" applyFont="1" applyFill="1" applyBorder="1"/>
    <xf numFmtId="0" fontId="21" fillId="6" borderId="1" xfId="0" applyFont="1" applyFill="1" applyBorder="1" applyAlignment="1">
      <alignment horizontal="center"/>
    </xf>
    <xf numFmtId="164" fontId="21" fillId="6" borderId="1" xfId="1" applyFont="1" applyFill="1" applyBorder="1" applyAlignment="1">
      <alignment horizontal="right"/>
    </xf>
    <xf numFmtId="164" fontId="21" fillId="6" borderId="1" xfId="1" applyFont="1" applyFill="1" applyBorder="1" applyAlignment="1">
      <alignment horizontal="center"/>
    </xf>
    <xf numFmtId="164" fontId="0" fillId="0" borderId="1" xfId="1" applyFont="1" applyBorder="1"/>
    <xf numFmtId="0" fontId="14" fillId="6" borderId="1" xfId="0" applyFont="1" applyFill="1" applyBorder="1" applyAlignment="1">
      <alignment horizontal="center"/>
    </xf>
    <xf numFmtId="0" fontId="0" fillId="6" borderId="1" xfId="0" applyFill="1" applyBorder="1" applyAlignment="1">
      <alignment horizontal="center"/>
    </xf>
    <xf numFmtId="0" fontId="32" fillId="0" borderId="0" xfId="0" applyFont="1" applyAlignment="1">
      <alignment horizontal="center"/>
    </xf>
    <xf numFmtId="164" fontId="32" fillId="0" borderId="0" xfId="1" applyFont="1"/>
    <xf numFmtId="0" fontId="32" fillId="0" borderId="0" xfId="0" applyFont="1"/>
    <xf numFmtId="0" fontId="22" fillId="0" borderId="0" xfId="0" applyFont="1" applyAlignment="1">
      <alignment wrapText="1"/>
    </xf>
    <xf numFmtId="0" fontId="32" fillId="0" borderId="0" xfId="0" applyFont="1" applyAlignment="1">
      <alignment horizontal="left"/>
    </xf>
    <xf numFmtId="43" fontId="32" fillId="0" borderId="0" xfId="0" applyNumberFormat="1" applyFont="1"/>
    <xf numFmtId="164" fontId="34" fillId="7" borderId="13" xfId="1" applyFont="1" applyFill="1" applyBorder="1" applyAlignment="1">
      <alignment wrapText="1"/>
    </xf>
    <xf numFmtId="164" fontId="34" fillId="7" borderId="7" xfId="1" applyFont="1" applyFill="1" applyBorder="1" applyAlignment="1">
      <alignment horizontal="center" vertical="center"/>
    </xf>
    <xf numFmtId="0" fontId="0" fillId="0" borderId="0" xfId="0" quotePrefix="1"/>
    <xf numFmtId="0" fontId="0" fillId="0" borderId="0" xfId="0" quotePrefix="1" applyAlignment="1">
      <alignment horizontal="left"/>
    </xf>
    <xf numFmtId="0" fontId="0" fillId="0" borderId="0" xfId="0"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164" fontId="1" fillId="0" borderId="8" xfId="1" applyFont="1" applyFill="1" applyBorder="1" applyAlignment="1">
      <alignment horizontal="center"/>
    </xf>
    <xf numFmtId="164" fontId="34" fillId="0" borderId="8" xfId="1" applyFont="1" applyFill="1" applyBorder="1" applyAlignment="1">
      <alignment horizontal="center"/>
    </xf>
    <xf numFmtId="0" fontId="1" fillId="7" borderId="7" xfId="0" applyFont="1" applyFill="1" applyBorder="1" applyAlignment="1">
      <alignment horizontal="center" vertical="center"/>
    </xf>
    <xf numFmtId="0" fontId="1" fillId="0" borderId="0" xfId="0" applyFont="1" applyAlignment="1">
      <alignment horizontal="left"/>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0" fillId="0" borderId="0" xfId="0" applyAlignment="1">
      <alignment horizontal="center"/>
    </xf>
    <xf numFmtId="0" fontId="1" fillId="0" borderId="3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33" fillId="0" borderId="0" xfId="0" applyFont="1" applyAlignment="1">
      <alignment horizontal="left" wrapText="1"/>
    </xf>
    <xf numFmtId="168" fontId="27" fillId="0" borderId="15" xfId="0" applyNumberFormat="1" applyFont="1" applyBorder="1" applyAlignment="1" applyProtection="1">
      <alignment horizontal="center"/>
      <protection locked="0"/>
    </xf>
    <xf numFmtId="168" fontId="27" fillId="0" borderId="16" xfId="0" applyNumberFormat="1" applyFont="1" applyBorder="1" applyAlignment="1" applyProtection="1">
      <alignment horizontal="center"/>
      <protection locked="0"/>
    </xf>
    <xf numFmtId="168" fontId="27" fillId="0" borderId="19" xfId="0" applyNumberFormat="1" applyFont="1" applyBorder="1" applyAlignment="1" applyProtection="1">
      <alignment horizontal="center"/>
      <protection locked="0"/>
    </xf>
    <xf numFmtId="169" fontId="27" fillId="0" borderId="15" xfId="0" applyNumberFormat="1" applyFont="1" applyBorder="1" applyAlignment="1" applyProtection="1">
      <alignment horizontal="center"/>
      <protection locked="0"/>
    </xf>
    <xf numFmtId="169" fontId="27" fillId="0" borderId="16" xfId="0" applyNumberFormat="1" applyFont="1" applyBorder="1" applyAlignment="1" applyProtection="1">
      <alignment horizontal="center"/>
      <protection locked="0"/>
    </xf>
    <xf numFmtId="169" fontId="27" fillId="0" borderId="19" xfId="0" applyNumberFormat="1" applyFont="1" applyBorder="1" applyAlignment="1" applyProtection="1">
      <alignment horizontal="center"/>
      <protection locked="0"/>
    </xf>
    <xf numFmtId="0" fontId="33" fillId="0" borderId="0" xfId="0" applyFont="1" applyAlignment="1">
      <alignment horizontal="left" vertical="top" wrapText="1"/>
    </xf>
    <xf numFmtId="0" fontId="28" fillId="0" borderId="0" xfId="0" applyFont="1" applyAlignment="1" applyProtection="1">
      <alignment horizontal="center" vertical="top" wrapText="1"/>
      <protection locked="0"/>
    </xf>
    <xf numFmtId="0" fontId="28" fillId="0" borderId="0" xfId="0" applyFont="1" applyAlignment="1" applyProtection="1">
      <alignment horizontal="left" vertical="top" wrapText="1"/>
      <protection locked="0"/>
    </xf>
    <xf numFmtId="0" fontId="35" fillId="0" borderId="0" xfId="0" applyFont="1" applyAlignment="1">
      <alignment horizontal="center"/>
    </xf>
    <xf numFmtId="0" fontId="36" fillId="0" borderId="0" xfId="0" applyFont="1"/>
  </cellXfs>
  <cellStyles count="4">
    <cellStyle name="Comma" xfId="1" builtinId="3"/>
    <cellStyle name="Comma 3" xfId="3" xr:uid="{37B91B21-D4F2-4803-AA2E-EF4C8F282540}"/>
    <cellStyle name="Normal" xfId="0" builtinId="0"/>
    <cellStyle name="Normal 2" xfId="2" xr:uid="{0D093794-0102-4ED4-97CB-3F9A3B1CB925}"/>
  </cellStyles>
  <dxfs count="0"/>
  <tableStyles count="1" defaultTableStyle="TableStyleMedium2" defaultPivotStyle="PivotStyleLight16">
    <tableStyle name="Invisible" pivot="0" table="0" count="0" xr9:uid="{C349183B-3C00-4FC7-9674-B0C1D6AFC0A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9"/>
  <sheetViews>
    <sheetView zoomScaleNormal="100" workbookViewId="0">
      <selection activeCell="G10" sqref="G10"/>
    </sheetView>
  </sheetViews>
  <sheetFormatPr defaultRowHeight="15" x14ac:dyDescent="0.25"/>
  <cols>
    <col min="1" max="1" width="14.42578125" customWidth="1"/>
    <col min="2" max="2" width="17.28515625" customWidth="1"/>
    <col min="3" max="3" width="13" customWidth="1"/>
    <col min="4" max="4" width="11.7109375" customWidth="1"/>
    <col min="5" max="5" width="10.5703125" customWidth="1"/>
    <col min="11" max="11" width="14.28515625" customWidth="1"/>
  </cols>
  <sheetData>
    <row r="1" spans="1:19" x14ac:dyDescent="0.25">
      <c r="A1" s="198" t="s">
        <v>9</v>
      </c>
      <c r="B1" s="198"/>
      <c r="H1" t="s">
        <v>60</v>
      </c>
    </row>
    <row r="3" spans="1:19" x14ac:dyDescent="0.25">
      <c r="A3" s="1" t="s">
        <v>8</v>
      </c>
    </row>
    <row r="4" spans="1:19" x14ac:dyDescent="0.25">
      <c r="A4" s="1" t="s">
        <v>165</v>
      </c>
    </row>
    <row r="5" spans="1:19" ht="15.75" thickBot="1" x14ac:dyDescent="0.3">
      <c r="K5" s="201"/>
      <c r="L5" s="201"/>
      <c r="M5" s="201"/>
      <c r="N5" s="201"/>
      <c r="O5" s="201"/>
      <c r="P5" s="201"/>
      <c r="Q5" s="201"/>
      <c r="R5" s="201"/>
      <c r="S5" s="201"/>
    </row>
    <row r="6" spans="1:19" ht="28.5" customHeight="1" thickBot="1" x14ac:dyDescent="0.3">
      <c r="A6" s="203" t="s">
        <v>0</v>
      </c>
      <c r="B6" s="205" t="s">
        <v>1</v>
      </c>
      <c r="C6" s="199" t="s">
        <v>10</v>
      </c>
      <c r="D6" s="200"/>
      <c r="E6" s="199" t="s">
        <v>11</v>
      </c>
      <c r="F6" s="202"/>
      <c r="G6" s="202"/>
      <c r="H6" s="200"/>
      <c r="K6" s="2"/>
    </row>
    <row r="7" spans="1:19" ht="15.75" thickBot="1" x14ac:dyDescent="0.3">
      <c r="A7" s="204"/>
      <c r="B7" s="206"/>
      <c r="C7" s="138" t="s">
        <v>2</v>
      </c>
      <c r="D7" s="149" t="s">
        <v>3</v>
      </c>
      <c r="E7" s="138" t="s">
        <v>4</v>
      </c>
      <c r="F7" s="139" t="s">
        <v>5</v>
      </c>
      <c r="G7" s="139" t="s">
        <v>6</v>
      </c>
      <c r="H7" s="140" t="s">
        <v>7</v>
      </c>
      <c r="K7" s="2"/>
    </row>
    <row r="8" spans="1:19" s="192" customFormat="1" ht="15.75" thickBot="1" x14ac:dyDescent="0.3">
      <c r="A8" s="150" t="s">
        <v>158</v>
      </c>
      <c r="B8" s="151" t="s">
        <v>156</v>
      </c>
      <c r="C8" s="152"/>
      <c r="D8" s="153"/>
      <c r="E8" s="152">
        <v>3</v>
      </c>
      <c r="F8" s="154">
        <v>3</v>
      </c>
      <c r="G8" s="154">
        <v>3</v>
      </c>
      <c r="H8" s="153"/>
    </row>
    <row r="9" spans="1:19" s="148" customFormat="1" ht="15.75" thickBot="1" x14ac:dyDescent="0.3">
      <c r="A9" s="150" t="s">
        <v>158</v>
      </c>
      <c r="B9" s="151" t="s">
        <v>157</v>
      </c>
      <c r="C9" s="152">
        <v>1</v>
      </c>
      <c r="D9" s="153"/>
      <c r="E9" s="152">
        <v>9</v>
      </c>
      <c r="F9" s="154">
        <v>9</v>
      </c>
      <c r="G9" s="154">
        <v>1</v>
      </c>
      <c r="H9" s="153"/>
    </row>
    <row r="10" spans="1:19" ht="15.75" thickBot="1" x14ac:dyDescent="0.3">
      <c r="A10" s="155" t="s">
        <v>91</v>
      </c>
      <c r="B10" s="156"/>
      <c r="C10" s="158">
        <f>SUM(C8:C9)</f>
        <v>1</v>
      </c>
      <c r="D10" s="193">
        <f t="shared" ref="D10:H10" si="0">SUM(D8:D9)</f>
        <v>0</v>
      </c>
      <c r="E10" s="193">
        <f t="shared" si="0"/>
        <v>12</v>
      </c>
      <c r="F10" s="193">
        <f t="shared" si="0"/>
        <v>12</v>
      </c>
      <c r="G10" s="193">
        <f t="shared" si="0"/>
        <v>4</v>
      </c>
      <c r="H10" s="194">
        <f t="shared" si="0"/>
        <v>0</v>
      </c>
      <c r="K10" s="226">
        <f>SUM(F10:H10)</f>
        <v>16</v>
      </c>
    </row>
    <row r="12" spans="1:19" x14ac:dyDescent="0.25">
      <c r="A12" s="146" t="s">
        <v>152</v>
      </c>
    </row>
    <row r="13" spans="1:19" x14ac:dyDescent="0.25">
      <c r="A13" t="s">
        <v>167</v>
      </c>
    </row>
    <row r="14" spans="1:19" x14ac:dyDescent="0.25">
      <c r="A14" s="190"/>
    </row>
    <row r="15" spans="1:19" x14ac:dyDescent="0.25">
      <c r="A15" s="190" t="s">
        <v>168</v>
      </c>
    </row>
    <row r="16" spans="1:19" x14ac:dyDescent="0.25">
      <c r="A16" s="190"/>
    </row>
    <row r="17" spans="1:1" x14ac:dyDescent="0.25">
      <c r="A17" s="190"/>
    </row>
    <row r="18" spans="1:1" x14ac:dyDescent="0.25">
      <c r="A18" s="190"/>
    </row>
    <row r="19" spans="1:1" x14ac:dyDescent="0.25">
      <c r="A19" s="190"/>
    </row>
  </sheetData>
  <mergeCells count="6">
    <mergeCell ref="A1:B1"/>
    <mergeCell ref="C6:D6"/>
    <mergeCell ref="K5:S5"/>
    <mergeCell ref="E6:H6"/>
    <mergeCell ref="A6:A7"/>
    <mergeCell ref="B6:B7"/>
  </mergeCells>
  <pageMargins left="0.7" right="0.7" top="0.75" bottom="0.75" header="0.3" footer="0.3"/>
  <pageSetup paperSize="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2F47-A7BE-41B4-B4FA-78F9CBA90398}">
  <sheetPr codeName="Sheet2"/>
  <dimension ref="A1:K57"/>
  <sheetViews>
    <sheetView tabSelected="1" topLeftCell="A32" zoomScaleNormal="100" workbookViewId="0">
      <selection activeCell="D49" sqref="D49"/>
    </sheetView>
  </sheetViews>
  <sheetFormatPr defaultRowHeight="15" x14ac:dyDescent="0.25"/>
  <cols>
    <col min="1" max="2" width="16.140625" customWidth="1"/>
    <col min="3" max="3" width="20.140625" customWidth="1"/>
    <col min="4" max="4" width="21.7109375" customWidth="1"/>
    <col min="5" max="5" width="11.7109375" customWidth="1"/>
    <col min="6" max="6" width="10.5703125" customWidth="1"/>
    <col min="8" max="8" width="14.85546875" customWidth="1"/>
    <col min="12" max="12" width="14.28515625" customWidth="1"/>
  </cols>
  <sheetData>
    <row r="1" spans="1:9" x14ac:dyDescent="0.25">
      <c r="A1" s="7" t="s">
        <v>9</v>
      </c>
      <c r="B1" s="7"/>
      <c r="C1" s="5"/>
      <c r="H1" t="s">
        <v>60</v>
      </c>
    </row>
    <row r="3" spans="1:9" x14ac:dyDescent="0.25">
      <c r="A3" s="1" t="s">
        <v>13</v>
      </c>
      <c r="B3" s="1"/>
    </row>
    <row r="4" spans="1:9" x14ac:dyDescent="0.25">
      <c r="A4" s="1"/>
      <c r="B4" s="1"/>
    </row>
    <row r="5" spans="1:9" x14ac:dyDescent="0.25">
      <c r="A5" s="1" t="s">
        <v>14</v>
      </c>
      <c r="B5" s="1"/>
      <c r="D5" s="32" t="s">
        <v>158</v>
      </c>
    </row>
    <row r="6" spans="1:9" x14ac:dyDescent="0.25">
      <c r="A6" s="1" t="s">
        <v>15</v>
      </c>
      <c r="B6" s="1"/>
      <c r="D6" s="191" t="s">
        <v>159</v>
      </c>
    </row>
    <row r="7" spans="1:9" x14ac:dyDescent="0.25">
      <c r="A7" s="1" t="s">
        <v>16</v>
      </c>
      <c r="B7" s="1"/>
      <c r="D7" s="32" t="s">
        <v>166</v>
      </c>
    </row>
    <row r="8" spans="1:9" x14ac:dyDescent="0.25">
      <c r="A8" s="1" t="s">
        <v>17</v>
      </c>
      <c r="B8" s="1"/>
      <c r="D8" s="33">
        <v>44483</v>
      </c>
    </row>
    <row r="9" spans="1:9" x14ac:dyDescent="0.25">
      <c r="A9" s="1" t="s">
        <v>18</v>
      </c>
      <c r="B9" s="1"/>
      <c r="D9" s="33">
        <v>44496</v>
      </c>
    </row>
    <row r="10" spans="1:9" x14ac:dyDescent="0.25">
      <c r="A10" s="1"/>
      <c r="B10" s="1"/>
      <c r="D10" s="17"/>
    </row>
    <row r="11" spans="1:9" ht="13.5" customHeight="1" x14ac:dyDescent="0.25">
      <c r="A11" s="1" t="s">
        <v>30</v>
      </c>
      <c r="B11" s="1"/>
      <c r="D11" s="17"/>
    </row>
    <row r="12" spans="1:9" ht="13.5" customHeight="1" thickBot="1" x14ac:dyDescent="0.3">
      <c r="A12" s="1"/>
      <c r="B12" s="1"/>
      <c r="D12" s="17"/>
    </row>
    <row r="13" spans="1:9" ht="28.5" customHeight="1" thickBot="1" x14ac:dyDescent="0.3">
      <c r="A13" s="212" t="s">
        <v>20</v>
      </c>
      <c r="B13" s="213"/>
      <c r="C13" s="34" t="s">
        <v>27</v>
      </c>
      <c r="D13" s="213" t="s">
        <v>26</v>
      </c>
      <c r="E13" s="213"/>
      <c r="F13" s="213"/>
      <c r="G13" s="213"/>
      <c r="H13" s="214"/>
      <c r="I13" s="6"/>
    </row>
    <row r="14" spans="1:9" x14ac:dyDescent="0.25">
      <c r="A14" s="10" t="s">
        <v>2</v>
      </c>
      <c r="B14" s="24" t="s">
        <v>3</v>
      </c>
      <c r="C14" s="35" t="s">
        <v>4</v>
      </c>
      <c r="D14" s="18" t="s">
        <v>5</v>
      </c>
      <c r="E14" s="11" t="s">
        <v>6</v>
      </c>
      <c r="F14" s="12" t="s">
        <v>7</v>
      </c>
      <c r="G14" s="12" t="s">
        <v>24</v>
      </c>
      <c r="H14" s="12" t="s">
        <v>25</v>
      </c>
      <c r="I14" s="6"/>
    </row>
    <row r="15" spans="1:9" ht="15.75" thickBot="1" x14ac:dyDescent="0.3">
      <c r="A15" s="197">
        <f>Centralizator!C10</f>
        <v>1</v>
      </c>
      <c r="B15" s="25">
        <f>Centralizator!D10</f>
        <v>0</v>
      </c>
      <c r="C15" s="36">
        <f>Centralizator!E10</f>
        <v>12</v>
      </c>
      <c r="D15" s="19">
        <f>Centralizator!F10</f>
        <v>12</v>
      </c>
      <c r="E15" s="8">
        <f>Centralizator!G10</f>
        <v>4</v>
      </c>
      <c r="F15" s="9">
        <f>Centralizator!H10</f>
        <v>0</v>
      </c>
      <c r="G15" s="9">
        <v>0</v>
      </c>
      <c r="H15" s="9">
        <v>0</v>
      </c>
      <c r="I15" s="3"/>
    </row>
    <row r="16" spans="1:9" x14ac:dyDescent="0.25">
      <c r="A16" s="37"/>
      <c r="B16" s="37"/>
      <c r="C16" s="37"/>
      <c r="D16" s="37"/>
      <c r="E16" s="37"/>
      <c r="F16" s="37"/>
      <c r="G16" s="37"/>
      <c r="H16" s="37"/>
      <c r="I16" s="3"/>
    </row>
    <row r="17" spans="1:10" ht="13.5" customHeight="1" x14ac:dyDescent="0.25">
      <c r="A17" s="1" t="s">
        <v>28</v>
      </c>
      <c r="B17" s="1"/>
      <c r="D17" s="17"/>
    </row>
    <row r="18" spans="1:10" ht="15.75" thickBot="1" x14ac:dyDescent="0.3">
      <c r="A18" s="3"/>
      <c r="B18" s="3"/>
      <c r="C18" s="3"/>
      <c r="D18" s="3"/>
      <c r="E18" s="3"/>
      <c r="F18" s="3"/>
      <c r="G18" s="3"/>
      <c r="H18" s="3"/>
      <c r="I18" s="3"/>
      <c r="J18" s="3"/>
    </row>
    <row r="19" spans="1:10" ht="15.75" thickBot="1" x14ac:dyDescent="0.3">
      <c r="A19" s="207" t="s">
        <v>22</v>
      </c>
      <c r="B19" s="208"/>
      <c r="C19" s="208"/>
      <c r="D19" s="208"/>
      <c r="E19" s="208"/>
      <c r="F19" s="208"/>
      <c r="G19" s="208"/>
      <c r="H19" s="208"/>
      <c r="I19" s="208"/>
      <c r="J19" s="209"/>
    </row>
    <row r="20" spans="1:10" x14ac:dyDescent="0.25">
      <c r="A20" s="14">
        <v>40</v>
      </c>
      <c r="B20" s="20">
        <v>63</v>
      </c>
      <c r="C20" s="15">
        <v>75</v>
      </c>
      <c r="D20" s="15">
        <v>90</v>
      </c>
      <c r="E20" s="15">
        <v>110</v>
      </c>
      <c r="F20" s="15">
        <v>125</v>
      </c>
      <c r="G20" s="15">
        <v>160</v>
      </c>
      <c r="H20" s="15">
        <v>180</v>
      </c>
      <c r="I20" s="15">
        <v>200</v>
      </c>
      <c r="J20" s="16">
        <v>250</v>
      </c>
    </row>
    <row r="21" spans="1:10" ht="15.75" thickBot="1" x14ac:dyDescent="0.3">
      <c r="A21" s="47">
        <v>0</v>
      </c>
      <c r="B21" s="188">
        <v>1</v>
      </c>
      <c r="C21" s="195"/>
      <c r="D21" s="49">
        <v>0</v>
      </c>
      <c r="E21" s="49">
        <v>0</v>
      </c>
      <c r="F21" s="49">
        <v>0</v>
      </c>
      <c r="G21" s="49">
        <v>0</v>
      </c>
      <c r="H21" s="49">
        <v>0</v>
      </c>
      <c r="I21" s="49">
        <v>0</v>
      </c>
      <c r="J21" s="50">
        <v>0</v>
      </c>
    </row>
    <row r="22" spans="1:10" ht="15.75" thickBot="1" x14ac:dyDescent="0.3">
      <c r="A22" s="27"/>
      <c r="B22" s="28"/>
      <c r="C22" s="39"/>
      <c r="D22" s="39"/>
      <c r="E22" s="39"/>
      <c r="F22" s="39"/>
      <c r="G22" s="39"/>
      <c r="H22" s="39"/>
      <c r="I22" s="39"/>
      <c r="J22" s="40"/>
    </row>
    <row r="23" spans="1:10" ht="15.75" thickBot="1" x14ac:dyDescent="0.3">
      <c r="A23" s="207" t="s">
        <v>37</v>
      </c>
      <c r="B23" s="208"/>
      <c r="C23" s="208"/>
      <c r="D23" s="208"/>
      <c r="E23" s="208"/>
      <c r="F23" s="208"/>
      <c r="G23" s="208"/>
      <c r="H23" s="208"/>
      <c r="I23" s="208"/>
      <c r="J23" s="209"/>
    </row>
    <row r="24" spans="1:10" x14ac:dyDescent="0.25">
      <c r="A24" s="14">
        <v>40</v>
      </c>
      <c r="B24" s="20">
        <v>63</v>
      </c>
      <c r="C24" s="15">
        <v>75</v>
      </c>
      <c r="D24" s="15">
        <v>90</v>
      </c>
      <c r="E24" s="15">
        <v>110</v>
      </c>
      <c r="F24" s="15">
        <v>125</v>
      </c>
      <c r="G24" s="15">
        <v>160</v>
      </c>
      <c r="H24" s="15">
        <v>180</v>
      </c>
      <c r="I24" s="15">
        <v>200</v>
      </c>
      <c r="J24" s="16">
        <v>250</v>
      </c>
    </row>
    <row r="25" spans="1:10" ht="15.75" thickBot="1" x14ac:dyDescent="0.3">
      <c r="A25" s="47">
        <v>0</v>
      </c>
      <c r="B25" s="188">
        <v>387</v>
      </c>
      <c r="C25" s="196"/>
      <c r="D25" s="49">
        <v>0</v>
      </c>
      <c r="E25" s="49">
        <v>0</v>
      </c>
      <c r="F25" s="49">
        <v>0</v>
      </c>
      <c r="G25" s="49">
        <v>0</v>
      </c>
      <c r="H25" s="49">
        <v>0</v>
      </c>
      <c r="I25" s="49">
        <v>0</v>
      </c>
      <c r="J25" s="50">
        <v>0</v>
      </c>
    </row>
    <row r="26" spans="1:10" ht="15.75" thickBot="1" x14ac:dyDescent="0.3">
      <c r="A26" s="3"/>
      <c r="B26" s="3"/>
      <c r="C26" s="3"/>
      <c r="D26" s="3"/>
      <c r="E26" s="3"/>
      <c r="F26" s="3"/>
      <c r="G26" s="3"/>
      <c r="H26" s="3"/>
      <c r="I26" s="3"/>
      <c r="J26" s="3"/>
    </row>
    <row r="27" spans="1:10" ht="15.75" thickBot="1" x14ac:dyDescent="0.3">
      <c r="A27" s="207" t="s">
        <v>23</v>
      </c>
      <c r="B27" s="208"/>
      <c r="C27" s="208"/>
      <c r="D27" s="208"/>
      <c r="E27" s="208"/>
      <c r="F27" s="208"/>
      <c r="G27" s="208"/>
      <c r="H27" s="208"/>
      <c r="I27" s="208"/>
      <c r="J27" s="209"/>
    </row>
    <row r="28" spans="1:10" x14ac:dyDescent="0.25">
      <c r="A28" s="14">
        <v>40</v>
      </c>
      <c r="B28" s="20">
        <v>63</v>
      </c>
      <c r="C28" s="15">
        <v>75</v>
      </c>
      <c r="D28" s="15">
        <v>90</v>
      </c>
      <c r="E28" s="15">
        <v>110</v>
      </c>
      <c r="F28" s="15">
        <v>125</v>
      </c>
      <c r="G28" s="15">
        <v>160</v>
      </c>
      <c r="H28" s="15">
        <v>180</v>
      </c>
      <c r="I28" s="15">
        <v>200</v>
      </c>
      <c r="J28" s="16">
        <v>250</v>
      </c>
    </row>
    <row r="29" spans="1:10" ht="15.75" thickBot="1" x14ac:dyDescent="0.3">
      <c r="A29" s="47">
        <v>0</v>
      </c>
      <c r="B29" s="48">
        <v>0</v>
      </c>
      <c r="C29" s="49">
        <v>0</v>
      </c>
      <c r="D29" s="49">
        <v>0</v>
      </c>
      <c r="E29" s="49">
        <v>0</v>
      </c>
      <c r="F29" s="49">
        <v>0</v>
      </c>
      <c r="G29" s="49">
        <v>0</v>
      </c>
      <c r="H29" s="49">
        <v>0</v>
      </c>
      <c r="I29" s="49">
        <v>0</v>
      </c>
      <c r="J29" s="50">
        <v>0</v>
      </c>
    </row>
    <row r="30" spans="1:10" s="31" customFormat="1" ht="15.75" thickBot="1" x14ac:dyDescent="0.3">
      <c r="A30" s="30"/>
      <c r="B30" s="30"/>
      <c r="C30" s="29"/>
      <c r="D30" s="29"/>
      <c r="E30" s="29"/>
      <c r="F30" s="29"/>
      <c r="G30" s="29"/>
      <c r="H30" s="29"/>
      <c r="I30" s="29"/>
      <c r="J30" s="29"/>
    </row>
    <row r="31" spans="1:10" ht="15.75" thickBot="1" x14ac:dyDescent="0.3">
      <c r="A31" s="207" t="s">
        <v>38</v>
      </c>
      <c r="B31" s="208"/>
      <c r="C31" s="208"/>
      <c r="D31" s="208"/>
      <c r="E31" s="208"/>
      <c r="F31" s="208"/>
      <c r="G31" s="208"/>
      <c r="H31" s="208"/>
      <c r="I31" s="208"/>
      <c r="J31" s="209"/>
    </row>
    <row r="32" spans="1:10" x14ac:dyDescent="0.25">
      <c r="A32" s="14">
        <v>40</v>
      </c>
      <c r="B32" s="20">
        <v>63</v>
      </c>
      <c r="C32" s="15">
        <v>75</v>
      </c>
      <c r="D32" s="15">
        <v>90</v>
      </c>
      <c r="E32" s="15">
        <v>110</v>
      </c>
      <c r="F32" s="15">
        <v>125</v>
      </c>
      <c r="G32" s="15">
        <v>160</v>
      </c>
      <c r="H32" s="15">
        <v>180</v>
      </c>
      <c r="I32" s="15">
        <v>200</v>
      </c>
      <c r="J32" s="16">
        <v>250</v>
      </c>
    </row>
    <row r="33" spans="1:11" ht="15.75" thickBot="1" x14ac:dyDescent="0.3">
      <c r="A33" s="47">
        <v>0</v>
      </c>
      <c r="B33" s="48">
        <v>0</v>
      </c>
      <c r="C33" s="49">
        <v>0</v>
      </c>
      <c r="D33" s="49">
        <v>0</v>
      </c>
      <c r="E33" s="49">
        <v>0</v>
      </c>
      <c r="F33" s="49">
        <v>0</v>
      </c>
      <c r="G33" s="49">
        <v>0</v>
      </c>
      <c r="H33" s="49">
        <v>0</v>
      </c>
      <c r="I33" s="49">
        <v>0</v>
      </c>
      <c r="J33" s="50">
        <v>0</v>
      </c>
    </row>
    <row r="34" spans="1:11" ht="15.75" thickBot="1" x14ac:dyDescent="0.3">
      <c r="A34" s="27"/>
      <c r="B34" s="28"/>
      <c r="C34" s="29"/>
      <c r="D34" s="29"/>
      <c r="E34" s="29"/>
      <c r="F34" s="29"/>
      <c r="G34" s="29"/>
      <c r="H34" s="29"/>
      <c r="I34" s="29"/>
      <c r="J34" s="29"/>
    </row>
    <row r="35" spans="1:11" ht="28.5" customHeight="1" thickBot="1" x14ac:dyDescent="0.3">
      <c r="A35" s="212" t="s">
        <v>21</v>
      </c>
      <c r="B35" s="214"/>
      <c r="C35" s="38" t="s">
        <v>31</v>
      </c>
      <c r="D35" s="26"/>
      <c r="E35" s="26"/>
      <c r="F35" s="26"/>
      <c r="G35" s="3"/>
      <c r="H35" s="3"/>
      <c r="I35" s="6"/>
    </row>
    <row r="36" spans="1:11" x14ac:dyDescent="0.25">
      <c r="A36" s="10" t="s">
        <v>2</v>
      </c>
      <c r="B36" s="24" t="s">
        <v>3</v>
      </c>
      <c r="C36" s="38"/>
      <c r="D36" s="26"/>
      <c r="E36" s="26"/>
      <c r="F36" s="26"/>
      <c r="G36" s="3"/>
      <c r="H36" s="3"/>
      <c r="I36" s="6"/>
    </row>
    <row r="37" spans="1:11" ht="15.75" thickBot="1" x14ac:dyDescent="0.3">
      <c r="A37" s="189">
        <f>SUM(A25:J25)</f>
        <v>387</v>
      </c>
      <c r="B37" s="51">
        <f>SUM(A33:J33)</f>
        <v>0</v>
      </c>
      <c r="C37" s="52">
        <f>B37+A37</f>
        <v>387</v>
      </c>
      <c r="D37" s="26"/>
      <c r="E37" s="26"/>
      <c r="F37" s="26"/>
      <c r="G37" s="3"/>
      <c r="H37" s="3"/>
      <c r="I37" s="3"/>
    </row>
    <row r="38" spans="1:11" x14ac:dyDescent="0.25">
      <c r="A38" s="23"/>
      <c r="B38" s="23"/>
      <c r="C38" s="23"/>
      <c r="D38" s="23"/>
      <c r="E38" s="23"/>
      <c r="F38" s="23"/>
      <c r="G38" s="23"/>
      <c r="H38" s="23"/>
      <c r="I38" s="23"/>
      <c r="J38" s="3"/>
    </row>
    <row r="39" spans="1:11" x14ac:dyDescent="0.25">
      <c r="A39" s="1" t="s">
        <v>29</v>
      </c>
      <c r="B39" s="30"/>
      <c r="C39" s="29"/>
      <c r="D39" s="29"/>
      <c r="E39" s="29"/>
      <c r="F39" s="29"/>
      <c r="G39" s="29"/>
      <c r="H39" s="29"/>
      <c r="I39" s="29"/>
      <c r="J39" s="29"/>
    </row>
    <row r="40" spans="1:11" ht="15.75" thickBot="1" x14ac:dyDescent="0.3">
      <c r="A40" s="3"/>
      <c r="B40" s="3"/>
      <c r="C40" s="3"/>
      <c r="D40" s="3"/>
      <c r="E40" s="3"/>
      <c r="F40" s="3"/>
      <c r="G40" s="3"/>
      <c r="H40" s="3"/>
      <c r="I40" s="3"/>
      <c r="J40" s="3"/>
    </row>
    <row r="41" spans="1:11" ht="15.75" thickBot="1" x14ac:dyDescent="0.3">
      <c r="A41" s="207" t="s">
        <v>19</v>
      </c>
      <c r="B41" s="208"/>
      <c r="C41" s="208"/>
      <c r="D41" s="208"/>
      <c r="E41" s="208"/>
      <c r="F41" s="208"/>
      <c r="G41" s="208"/>
      <c r="H41" s="44" t="s">
        <v>39</v>
      </c>
      <c r="I41" s="3"/>
      <c r="J41" s="3"/>
    </row>
    <row r="42" spans="1:11" x14ac:dyDescent="0.25">
      <c r="A42" s="41">
        <v>32</v>
      </c>
      <c r="B42" s="42">
        <v>40</v>
      </c>
      <c r="C42" s="21">
        <v>63</v>
      </c>
      <c r="D42" s="21">
        <v>75</v>
      </c>
      <c r="E42" s="21">
        <v>90</v>
      </c>
      <c r="F42" s="21">
        <v>110</v>
      </c>
      <c r="G42" s="43">
        <v>125</v>
      </c>
      <c r="H42" s="210">
        <f>SUM(A43:G43)</f>
        <v>12</v>
      </c>
      <c r="I42" s="3"/>
      <c r="J42" s="3"/>
    </row>
    <row r="43" spans="1:11" ht="15.75" thickBot="1" x14ac:dyDescent="0.3">
      <c r="A43" s="13">
        <f>Centralizator!E10</f>
        <v>12</v>
      </c>
      <c r="B43" s="48">
        <v>0</v>
      </c>
      <c r="C43" s="49">
        <v>0</v>
      </c>
      <c r="D43" s="49">
        <v>0</v>
      </c>
      <c r="E43" s="49">
        <v>0</v>
      </c>
      <c r="F43" s="49">
        <v>0</v>
      </c>
      <c r="G43" s="53">
        <v>0</v>
      </c>
      <c r="H43" s="211"/>
      <c r="I43" s="3"/>
      <c r="J43" s="3"/>
    </row>
    <row r="44" spans="1:11" ht="15.75" thickBot="1" x14ac:dyDescent="0.3">
      <c r="A44" s="3"/>
      <c r="B44" s="3"/>
      <c r="C44" s="3"/>
      <c r="D44" s="3"/>
      <c r="E44" s="3"/>
      <c r="F44" s="3"/>
      <c r="G44" s="3"/>
      <c r="H44" s="3"/>
      <c r="I44" s="3"/>
      <c r="J44" s="3"/>
    </row>
    <row r="45" spans="1:11" ht="15.75" thickBot="1" x14ac:dyDescent="0.3">
      <c r="A45" s="207" t="s">
        <v>12</v>
      </c>
      <c r="B45" s="208"/>
      <c r="C45" s="208"/>
      <c r="D45" s="208"/>
      <c r="E45" s="208"/>
      <c r="F45" s="208"/>
      <c r="G45" s="209"/>
      <c r="H45" s="44" t="s">
        <v>61</v>
      </c>
      <c r="I45" s="3"/>
      <c r="J45" s="3"/>
    </row>
    <row r="46" spans="1:11" x14ac:dyDescent="0.25">
      <c r="A46" s="41">
        <v>32</v>
      </c>
      <c r="B46" s="42">
        <v>40</v>
      </c>
      <c r="C46" s="21">
        <v>63</v>
      </c>
      <c r="D46" s="21">
        <v>75</v>
      </c>
      <c r="E46" s="21">
        <v>90</v>
      </c>
      <c r="F46" s="21">
        <v>110</v>
      </c>
      <c r="G46" s="22">
        <v>125</v>
      </c>
      <c r="H46" s="210">
        <f>SUM(A47:G47)</f>
        <v>79.699999999999989</v>
      </c>
      <c r="I46" s="3"/>
      <c r="J46" s="3"/>
    </row>
    <row r="47" spans="1:11" ht="15.75" thickBot="1" x14ac:dyDescent="0.3">
      <c r="A47" s="13">
        <v>79.699999999999989</v>
      </c>
      <c r="B47" s="48">
        <v>0</v>
      </c>
      <c r="C47" s="49">
        <v>0</v>
      </c>
      <c r="D47" s="49">
        <v>0</v>
      </c>
      <c r="E47" s="49">
        <v>0</v>
      </c>
      <c r="F47" s="49">
        <v>0</v>
      </c>
      <c r="G47" s="53">
        <v>0</v>
      </c>
      <c r="H47" s="211"/>
      <c r="I47" s="3"/>
      <c r="J47" s="3"/>
    </row>
    <row r="48" spans="1:11" x14ac:dyDescent="0.25">
      <c r="A48" s="3"/>
      <c r="B48" s="3"/>
      <c r="C48" s="3"/>
      <c r="D48" s="3"/>
      <c r="E48" s="3"/>
      <c r="F48" s="3"/>
      <c r="G48" s="3"/>
      <c r="H48" s="3"/>
      <c r="I48" s="3"/>
      <c r="J48" s="3"/>
      <c r="K48" s="3"/>
    </row>
    <row r="49" spans="1:11" ht="18.75" x14ac:dyDescent="0.3">
      <c r="A49" s="1" t="s">
        <v>62</v>
      </c>
      <c r="B49" s="3"/>
      <c r="C49" s="3"/>
      <c r="D49" s="45">
        <f>SUM(D50:D51)</f>
        <v>41287.919999999998</v>
      </c>
      <c r="E49" s="3"/>
      <c r="F49" s="3"/>
      <c r="G49" s="3"/>
      <c r="H49" s="3"/>
      <c r="I49" s="3"/>
      <c r="J49" s="3"/>
      <c r="K49" s="54"/>
    </row>
    <row r="50" spans="1:11" x14ac:dyDescent="0.25">
      <c r="A50" s="1" t="s">
        <v>42</v>
      </c>
      <c r="B50" s="3"/>
      <c r="C50" s="3"/>
      <c r="D50" s="46">
        <f>'C_Detalii Executie extinderi'!E40</f>
        <v>22025.558000000001</v>
      </c>
      <c r="E50" s="3"/>
      <c r="F50" s="55"/>
      <c r="G50" s="55"/>
      <c r="H50" s="55"/>
      <c r="I50" s="55"/>
      <c r="J50" s="55"/>
      <c r="K50" s="54"/>
    </row>
    <row r="51" spans="1:11" x14ac:dyDescent="0.25">
      <c r="A51" s="1" t="s">
        <v>43</v>
      </c>
      <c r="B51" s="3"/>
      <c r="C51" s="3"/>
      <c r="D51" s="46">
        <f>'D_Detalii Executie racorduri'!E61</f>
        <v>19262.361999999997</v>
      </c>
      <c r="E51" s="3"/>
      <c r="F51" s="55"/>
      <c r="G51" s="55"/>
      <c r="H51" s="55"/>
      <c r="I51" s="55"/>
      <c r="J51" s="55"/>
      <c r="K51" s="54"/>
    </row>
    <row r="52" spans="1:11" x14ac:dyDescent="0.25">
      <c r="A52" s="3"/>
      <c r="B52" s="3"/>
      <c r="C52" s="3"/>
      <c r="D52" s="3"/>
      <c r="E52" s="3"/>
      <c r="F52" s="3"/>
      <c r="G52" s="3"/>
      <c r="H52" s="3"/>
      <c r="I52" s="3"/>
      <c r="J52" s="3"/>
      <c r="K52" s="3"/>
    </row>
    <row r="53" spans="1:11" x14ac:dyDescent="0.25">
      <c r="A53" s="4" t="s">
        <v>55</v>
      </c>
      <c r="B53" s="4"/>
      <c r="C53" s="4"/>
      <c r="D53" s="4"/>
      <c r="E53" s="4"/>
      <c r="F53" s="4"/>
      <c r="G53" s="4"/>
      <c r="H53" s="4"/>
      <c r="I53" s="4"/>
      <c r="J53" s="4"/>
      <c r="K53" s="4"/>
    </row>
    <row r="54" spans="1:11" x14ac:dyDescent="0.25">
      <c r="A54" s="4"/>
      <c r="B54" s="4"/>
      <c r="C54" s="4"/>
      <c r="D54" s="4"/>
      <c r="E54" s="4"/>
      <c r="F54" s="4"/>
      <c r="G54" s="4"/>
      <c r="H54" s="4"/>
      <c r="I54" s="4"/>
      <c r="J54" s="4"/>
      <c r="K54" s="4"/>
    </row>
    <row r="55" spans="1:11" x14ac:dyDescent="0.25">
      <c r="A55" s="4"/>
      <c r="B55" s="4"/>
      <c r="C55" s="4"/>
      <c r="D55" s="4"/>
      <c r="E55" s="4"/>
      <c r="F55" s="4"/>
      <c r="G55" s="4"/>
      <c r="H55" s="4"/>
      <c r="I55" s="4"/>
      <c r="J55" s="4"/>
      <c r="K55" s="4"/>
    </row>
    <row r="56" spans="1:11" x14ac:dyDescent="0.25">
      <c r="A56" s="3"/>
      <c r="B56" s="3"/>
      <c r="C56" s="3"/>
      <c r="D56" s="3"/>
      <c r="E56" s="3"/>
      <c r="F56" s="3"/>
      <c r="G56" s="3"/>
      <c r="H56" s="3"/>
      <c r="I56" s="3"/>
      <c r="J56" s="3"/>
      <c r="K56" s="3"/>
    </row>
    <row r="57" spans="1:11" x14ac:dyDescent="0.25">
      <c r="A57" t="s">
        <v>40</v>
      </c>
      <c r="C57" t="s">
        <v>41</v>
      </c>
    </row>
  </sheetData>
  <mergeCells count="11">
    <mergeCell ref="A41:G41"/>
    <mergeCell ref="A45:G45"/>
    <mergeCell ref="H42:H43"/>
    <mergeCell ref="H46:H47"/>
    <mergeCell ref="A13:B13"/>
    <mergeCell ref="D13:H13"/>
    <mergeCell ref="A35:B35"/>
    <mergeCell ref="A19:J19"/>
    <mergeCell ref="A27:J27"/>
    <mergeCell ref="A31:J31"/>
    <mergeCell ref="A23:J23"/>
  </mergeCells>
  <pageMargins left="0.70866141732283472" right="0.70866141732283472" top="0.74803149606299213" bottom="0.74803149606299213" header="0.31496062992125984" footer="0.31496062992125984"/>
  <pageSetup paperSize="9" scale="55" fitToHeight="0" orientation="portrait" r:id="rId1"/>
  <colBreaks count="2" manualBreakCount="2">
    <brk id="10" max="38" man="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78D37-FF9E-4042-946F-C7075B14CB83}">
  <sheetPr codeName="Sheet3">
    <pageSetUpPr fitToPage="1"/>
  </sheetPr>
  <dimension ref="A1:G64"/>
  <sheetViews>
    <sheetView topLeftCell="A28" workbookViewId="0">
      <selection activeCell="B10" sqref="B10"/>
    </sheetView>
  </sheetViews>
  <sheetFormatPr defaultRowHeight="15" x14ac:dyDescent="0.25"/>
  <cols>
    <col min="1" max="1" width="28.7109375" bestFit="1" customWidth="1"/>
    <col min="2" max="2" width="69.140625" bestFit="1" customWidth="1"/>
    <col min="4" max="4" width="24.140625" bestFit="1" customWidth="1"/>
    <col min="5" max="5" width="17" customWidth="1"/>
  </cols>
  <sheetData>
    <row r="1" spans="1:7" ht="15.75" x14ac:dyDescent="0.25">
      <c r="G1" s="159" t="s">
        <v>154</v>
      </c>
    </row>
    <row r="2" spans="1:7" x14ac:dyDescent="0.25">
      <c r="A2" s="1" t="s">
        <v>14</v>
      </c>
      <c r="B2" s="32" t="str">
        <f>A_Centralizarelucrari!D5</f>
        <v>Calarasi</v>
      </c>
    </row>
    <row r="3" spans="1:7" x14ac:dyDescent="0.25">
      <c r="A3" s="1" t="s">
        <v>15</v>
      </c>
      <c r="B3" s="32" t="str">
        <f>A_Centralizarelucrari!D6</f>
        <v>Lehliu Gara, Dor Marunt</v>
      </c>
    </row>
    <row r="4" spans="1:7" x14ac:dyDescent="0.25">
      <c r="A4" s="1" t="s">
        <v>16</v>
      </c>
      <c r="B4" s="32" t="str">
        <f>A_Centralizarelucrari!D7</f>
        <v>MEGA_CL_2021_011</v>
      </c>
    </row>
    <row r="5" spans="1:7" x14ac:dyDescent="0.25">
      <c r="A5" s="1" t="s">
        <v>17</v>
      </c>
      <c r="B5" s="33">
        <f>A_Centralizarelucrari!D8</f>
        <v>44483</v>
      </c>
    </row>
    <row r="6" spans="1:7" x14ac:dyDescent="0.25">
      <c r="A6" s="1" t="s">
        <v>18</v>
      </c>
      <c r="B6" s="33">
        <f>A_Centralizarelucrari!D9</f>
        <v>44496</v>
      </c>
    </row>
    <row r="8" spans="1:7" x14ac:dyDescent="0.25">
      <c r="A8" s="1" t="s">
        <v>44</v>
      </c>
    </row>
    <row r="9" spans="1:7" ht="15.75" x14ac:dyDescent="0.25">
      <c r="A9" s="160" t="s">
        <v>129</v>
      </c>
      <c r="B9" s="161">
        <f>D14</f>
        <v>387</v>
      </c>
    </row>
    <row r="10" spans="1:7" ht="15.75" x14ac:dyDescent="0.25">
      <c r="A10" s="160" t="s">
        <v>130</v>
      </c>
      <c r="B10" s="225">
        <v>63</v>
      </c>
    </row>
    <row r="11" spans="1:7" ht="15.75" x14ac:dyDescent="0.25">
      <c r="A11" s="1" t="s">
        <v>153</v>
      </c>
      <c r="B11" s="161">
        <f>Centralizator!C10+Centralizator!D10</f>
        <v>1</v>
      </c>
      <c r="C11" s="157"/>
      <c r="D11" s="157"/>
    </row>
    <row r="12" spans="1:7" ht="78.75" x14ac:dyDescent="0.25">
      <c r="A12" s="162" t="s">
        <v>45</v>
      </c>
      <c r="B12" s="162" t="s">
        <v>131</v>
      </c>
      <c r="C12" s="162" t="s">
        <v>132</v>
      </c>
      <c r="D12" s="162" t="s">
        <v>34</v>
      </c>
      <c r="E12" s="163" t="s">
        <v>63</v>
      </c>
      <c r="F12" s="163" t="s">
        <v>64</v>
      </c>
      <c r="G12" s="163" t="s">
        <v>133</v>
      </c>
    </row>
    <row r="13" spans="1:7" ht="15.75" x14ac:dyDescent="0.25">
      <c r="A13" s="164">
        <v>1</v>
      </c>
      <c r="B13" s="165" t="s">
        <v>134</v>
      </c>
      <c r="C13" s="164"/>
      <c r="D13" s="164"/>
      <c r="E13" s="166">
        <v>19927.558000000001</v>
      </c>
      <c r="F13" s="166"/>
      <c r="G13" s="166">
        <f>SUM(G14:G23)</f>
        <v>0</v>
      </c>
    </row>
    <row r="14" spans="1:7" ht="15.75" x14ac:dyDescent="0.25">
      <c r="A14" s="167"/>
      <c r="B14" s="168" t="s">
        <v>135</v>
      </c>
      <c r="C14" s="167" t="s">
        <v>71</v>
      </c>
      <c r="D14" s="169">
        <v>387</v>
      </c>
      <c r="E14" s="170">
        <v>3581.2979999999998</v>
      </c>
      <c r="F14" s="170"/>
      <c r="G14" s="170">
        <f>F14*D14</f>
        <v>0</v>
      </c>
    </row>
    <row r="15" spans="1:7" ht="15.75" x14ac:dyDescent="0.25">
      <c r="A15" s="167"/>
      <c r="B15" s="168" t="s">
        <v>136</v>
      </c>
      <c r="C15" s="167" t="s">
        <v>71</v>
      </c>
      <c r="D15" s="169">
        <v>387</v>
      </c>
      <c r="E15" s="170">
        <v>1687.3200000000002</v>
      </c>
      <c r="F15" s="170"/>
      <c r="G15" s="170">
        <f t="shared" ref="G15:G35" si="0">F15*D15</f>
        <v>0</v>
      </c>
    </row>
    <row r="16" spans="1:7" ht="15.75" x14ac:dyDescent="0.25">
      <c r="A16" s="167"/>
      <c r="B16" s="168" t="s">
        <v>137</v>
      </c>
      <c r="C16" s="167" t="s">
        <v>71</v>
      </c>
      <c r="D16" s="169">
        <v>387</v>
      </c>
      <c r="E16" s="170">
        <v>9067.41</v>
      </c>
      <c r="F16" s="170"/>
      <c r="G16" s="170">
        <f t="shared" si="0"/>
        <v>0</v>
      </c>
    </row>
    <row r="17" spans="1:7" ht="15.75" x14ac:dyDescent="0.25">
      <c r="A17" s="167"/>
      <c r="B17" s="168" t="s">
        <v>138</v>
      </c>
      <c r="C17" s="167" t="s">
        <v>35</v>
      </c>
      <c r="D17" s="169">
        <v>1</v>
      </c>
      <c r="E17" s="170">
        <v>100</v>
      </c>
      <c r="F17" s="170"/>
      <c r="G17" s="170">
        <f t="shared" si="0"/>
        <v>0</v>
      </c>
    </row>
    <row r="18" spans="1:7" ht="15.75" x14ac:dyDescent="0.25">
      <c r="A18" s="167"/>
      <c r="B18" s="168" t="s">
        <v>139</v>
      </c>
      <c r="C18" s="167" t="s">
        <v>71</v>
      </c>
      <c r="D18" s="169">
        <v>387</v>
      </c>
      <c r="E18" s="170">
        <v>921.06</v>
      </c>
      <c r="F18" s="170"/>
      <c r="G18" s="170">
        <f t="shared" si="0"/>
        <v>0</v>
      </c>
    </row>
    <row r="19" spans="1:7" ht="15.75" x14ac:dyDescent="0.25">
      <c r="A19" s="167"/>
      <c r="B19" s="168" t="s">
        <v>140</v>
      </c>
      <c r="C19" s="167" t="s">
        <v>71</v>
      </c>
      <c r="D19" s="169">
        <v>387</v>
      </c>
      <c r="E19" s="170">
        <v>4570.47</v>
      </c>
      <c r="F19" s="170"/>
      <c r="G19" s="170">
        <f t="shared" si="0"/>
        <v>0</v>
      </c>
    </row>
    <row r="20" spans="1:7" ht="15.75" x14ac:dyDescent="0.25">
      <c r="A20" s="136"/>
      <c r="B20" s="94" t="s">
        <v>106</v>
      </c>
      <c r="C20" s="167" t="s">
        <v>71</v>
      </c>
      <c r="D20" s="169">
        <v>387</v>
      </c>
      <c r="E20" s="170">
        <v>0</v>
      </c>
      <c r="F20" s="170"/>
      <c r="G20" s="170"/>
    </row>
    <row r="21" spans="1:7" ht="15.75" x14ac:dyDescent="0.25">
      <c r="A21" s="171"/>
      <c r="B21" s="99" t="s">
        <v>160</v>
      </c>
      <c r="C21" s="167" t="s">
        <v>71</v>
      </c>
      <c r="D21" s="172">
        <v>0</v>
      </c>
      <c r="E21" s="170">
        <v>0</v>
      </c>
      <c r="F21" s="170"/>
      <c r="G21" s="170">
        <f t="shared" ref="G21" si="1">F21*D21</f>
        <v>0</v>
      </c>
    </row>
    <row r="22" spans="1:7" ht="15.75" x14ac:dyDescent="0.25">
      <c r="A22" s="171"/>
      <c r="B22" s="99" t="s">
        <v>161</v>
      </c>
      <c r="C22" s="167" t="s">
        <v>71</v>
      </c>
      <c r="D22" s="172">
        <v>0</v>
      </c>
      <c r="E22" s="170">
        <v>0</v>
      </c>
      <c r="F22" s="170"/>
      <c r="G22" s="170">
        <f t="shared" si="0"/>
        <v>0</v>
      </c>
    </row>
    <row r="23" spans="1:7" ht="15.75" x14ac:dyDescent="0.25">
      <c r="A23" s="173"/>
      <c r="B23" s="174" t="s">
        <v>141</v>
      </c>
      <c r="C23" s="167" t="s">
        <v>35</v>
      </c>
      <c r="D23" s="172">
        <v>0</v>
      </c>
      <c r="E23" s="170">
        <v>0</v>
      </c>
      <c r="F23" s="170"/>
      <c r="G23" s="170">
        <f t="shared" si="0"/>
        <v>0</v>
      </c>
    </row>
    <row r="24" spans="1:7" ht="15.75" x14ac:dyDescent="0.25">
      <c r="A24" s="164">
        <v>2</v>
      </c>
      <c r="B24" s="165" t="s">
        <v>142</v>
      </c>
      <c r="C24" s="164"/>
      <c r="D24" s="164">
        <v>0</v>
      </c>
      <c r="E24" s="175">
        <v>0</v>
      </c>
      <c r="F24" s="175"/>
      <c r="G24" s="175">
        <f>G25+G30</f>
        <v>0</v>
      </c>
    </row>
    <row r="25" spans="1:7" ht="15.75" x14ac:dyDescent="0.25">
      <c r="A25" s="176">
        <v>2.1</v>
      </c>
      <c r="B25" s="176" t="s">
        <v>48</v>
      </c>
      <c r="C25" s="176"/>
      <c r="D25" s="176">
        <v>0</v>
      </c>
      <c r="E25" s="177">
        <v>0</v>
      </c>
      <c r="F25" s="178"/>
      <c r="G25" s="177">
        <f>SUM(G26:G29)</f>
        <v>0</v>
      </c>
    </row>
    <row r="26" spans="1:7" x14ac:dyDescent="0.25">
      <c r="A26" s="167"/>
      <c r="B26" s="168" t="s">
        <v>117</v>
      </c>
      <c r="C26" s="167" t="s">
        <v>36</v>
      </c>
      <c r="D26" s="167">
        <v>0</v>
      </c>
      <c r="E26" s="170">
        <v>0</v>
      </c>
      <c r="F26" s="179"/>
      <c r="G26" s="170">
        <f t="shared" si="0"/>
        <v>0</v>
      </c>
    </row>
    <row r="27" spans="1:7" x14ac:dyDescent="0.25">
      <c r="A27" s="167"/>
      <c r="B27" s="168" t="s">
        <v>46</v>
      </c>
      <c r="C27" s="167" t="s">
        <v>36</v>
      </c>
      <c r="D27" s="167">
        <v>0</v>
      </c>
      <c r="E27" s="170">
        <v>0</v>
      </c>
      <c r="F27" s="170"/>
      <c r="G27" s="170">
        <f t="shared" si="0"/>
        <v>0</v>
      </c>
    </row>
    <row r="28" spans="1:7" x14ac:dyDescent="0.25">
      <c r="A28" s="167"/>
      <c r="B28" s="168" t="s">
        <v>89</v>
      </c>
      <c r="C28" s="167" t="s">
        <v>71</v>
      </c>
      <c r="D28" s="167">
        <v>0</v>
      </c>
      <c r="E28" s="170">
        <v>0</v>
      </c>
      <c r="F28" s="170"/>
      <c r="G28" s="170">
        <f t="shared" si="0"/>
        <v>0</v>
      </c>
    </row>
    <row r="29" spans="1:7" x14ac:dyDescent="0.25">
      <c r="A29" s="167"/>
      <c r="B29" s="168" t="s">
        <v>47</v>
      </c>
      <c r="C29" s="167" t="s">
        <v>36</v>
      </c>
      <c r="D29" s="167">
        <v>0</v>
      </c>
      <c r="E29" s="170">
        <v>0</v>
      </c>
      <c r="F29" s="170"/>
      <c r="G29" s="170">
        <f t="shared" si="0"/>
        <v>0</v>
      </c>
    </row>
    <row r="30" spans="1:7" ht="15.75" x14ac:dyDescent="0.25">
      <c r="A30" s="180">
        <v>2.2000000000000002</v>
      </c>
      <c r="B30" s="180" t="s">
        <v>50</v>
      </c>
      <c r="C30" s="181"/>
      <c r="D30" s="181">
        <v>0</v>
      </c>
      <c r="E30" s="177">
        <v>0</v>
      </c>
      <c r="F30" s="178"/>
      <c r="G30" s="177">
        <f>SUM(G31:G35)</f>
        <v>0</v>
      </c>
    </row>
    <row r="31" spans="1:7" x14ac:dyDescent="0.25">
      <c r="A31" s="167"/>
      <c r="B31" s="168" t="s">
        <v>46</v>
      </c>
      <c r="C31" s="167" t="s">
        <v>36</v>
      </c>
      <c r="D31" s="167">
        <v>0</v>
      </c>
      <c r="E31" s="170">
        <v>0</v>
      </c>
      <c r="F31" s="170"/>
      <c r="G31" s="170">
        <f t="shared" si="0"/>
        <v>0</v>
      </c>
    </row>
    <row r="32" spans="1:7" x14ac:dyDescent="0.25">
      <c r="A32" s="167"/>
      <c r="B32" s="168" t="s">
        <v>51</v>
      </c>
      <c r="C32" s="167" t="s">
        <v>36</v>
      </c>
      <c r="D32" s="167">
        <v>0</v>
      </c>
      <c r="E32" s="170">
        <v>0</v>
      </c>
      <c r="F32" s="170"/>
      <c r="G32" s="170">
        <f t="shared" si="0"/>
        <v>0</v>
      </c>
    </row>
    <row r="33" spans="1:7" x14ac:dyDescent="0.25">
      <c r="A33" s="167"/>
      <c r="B33" s="168" t="s">
        <v>121</v>
      </c>
      <c r="C33" s="167" t="s">
        <v>36</v>
      </c>
      <c r="D33" s="167">
        <v>0</v>
      </c>
      <c r="E33" s="170">
        <v>0</v>
      </c>
      <c r="F33" s="170"/>
      <c r="G33" s="170">
        <f t="shared" si="0"/>
        <v>0</v>
      </c>
    </row>
    <row r="34" spans="1:7" x14ac:dyDescent="0.25">
      <c r="A34" s="167"/>
      <c r="B34" s="168" t="s">
        <v>122</v>
      </c>
      <c r="C34" s="167" t="s">
        <v>36</v>
      </c>
      <c r="D34" s="167">
        <v>0</v>
      </c>
      <c r="E34" s="170">
        <v>0</v>
      </c>
      <c r="F34" s="170"/>
      <c r="G34" s="170">
        <f t="shared" si="0"/>
        <v>0</v>
      </c>
    </row>
    <row r="35" spans="1:7" x14ac:dyDescent="0.25">
      <c r="A35" s="167"/>
      <c r="B35" s="168" t="s">
        <v>118</v>
      </c>
      <c r="C35" s="167" t="s">
        <v>36</v>
      </c>
      <c r="D35" s="167">
        <v>0</v>
      </c>
      <c r="E35" s="170">
        <v>0</v>
      </c>
      <c r="F35" s="170"/>
      <c r="G35" s="170">
        <f t="shared" si="0"/>
        <v>0</v>
      </c>
    </row>
    <row r="36" spans="1:7" ht="15.75" x14ac:dyDescent="0.25">
      <c r="A36" s="164">
        <v>3</v>
      </c>
      <c r="B36" s="165" t="s">
        <v>143</v>
      </c>
      <c r="C36" s="164"/>
      <c r="D36" s="164">
        <v>0</v>
      </c>
      <c r="E36" s="175">
        <v>2098</v>
      </c>
      <c r="F36" s="175"/>
      <c r="G36" s="175">
        <f>SUM(G37:G39)</f>
        <v>0</v>
      </c>
    </row>
    <row r="37" spans="1:7" x14ac:dyDescent="0.25">
      <c r="A37" s="167"/>
      <c r="B37" s="168" t="s">
        <v>144</v>
      </c>
      <c r="C37" s="167" t="s">
        <v>35</v>
      </c>
      <c r="D37" s="167">
        <v>1</v>
      </c>
      <c r="E37" s="170">
        <v>450</v>
      </c>
      <c r="F37" s="170"/>
      <c r="G37" s="170">
        <f t="shared" ref="G37:G38" si="2">F37*D37</f>
        <v>0</v>
      </c>
    </row>
    <row r="38" spans="1:7" x14ac:dyDescent="0.25">
      <c r="A38" s="167"/>
      <c r="B38" s="168" t="s">
        <v>145</v>
      </c>
      <c r="C38" s="167" t="s">
        <v>35</v>
      </c>
      <c r="D38" s="167">
        <v>1</v>
      </c>
      <c r="E38" s="170">
        <v>1548</v>
      </c>
      <c r="F38" s="170"/>
      <c r="G38" s="170">
        <f t="shared" si="2"/>
        <v>0</v>
      </c>
    </row>
    <row r="39" spans="1:7" x14ac:dyDescent="0.25">
      <c r="A39" s="167"/>
      <c r="B39" s="168" t="s">
        <v>146</v>
      </c>
      <c r="C39" s="167" t="s">
        <v>35</v>
      </c>
      <c r="D39" s="167">
        <v>1</v>
      </c>
      <c r="E39" s="170">
        <v>100</v>
      </c>
      <c r="F39" s="170"/>
      <c r="G39" s="170">
        <f>F39*D39</f>
        <v>0</v>
      </c>
    </row>
    <row r="40" spans="1:7" ht="20.25" x14ac:dyDescent="0.3">
      <c r="B40" s="182" t="s">
        <v>147</v>
      </c>
      <c r="C40" s="182"/>
      <c r="D40" s="182"/>
      <c r="E40" s="183">
        <v>22025.558000000001</v>
      </c>
      <c r="F40" s="184"/>
      <c r="G40" s="183">
        <f>G36+G24+G13</f>
        <v>0</v>
      </c>
    </row>
    <row r="41" spans="1:7" ht="15.75" thickBot="1" x14ac:dyDescent="0.3">
      <c r="C41" s="157"/>
      <c r="D41" s="157"/>
    </row>
    <row r="42" spans="1:7" ht="16.5" thickBot="1" x14ac:dyDescent="0.3">
      <c r="A42" s="130">
        <v>4</v>
      </c>
      <c r="B42" s="131" t="s">
        <v>97</v>
      </c>
      <c r="C42" s="216" t="s">
        <v>98</v>
      </c>
      <c r="D42" s="217"/>
      <c r="E42" s="217"/>
      <c r="F42" s="217"/>
      <c r="G42" s="218"/>
    </row>
    <row r="43" spans="1:7" ht="47.25" x14ac:dyDescent="0.25">
      <c r="A43" s="130"/>
      <c r="B43" s="132" t="s">
        <v>164</v>
      </c>
      <c r="C43" s="124"/>
      <c r="D43" s="124"/>
      <c r="E43" s="129"/>
      <c r="F43" s="124"/>
      <c r="G43" s="129"/>
    </row>
    <row r="44" spans="1:7" ht="16.5" thickBot="1" x14ac:dyDescent="0.3">
      <c r="A44" s="130">
        <v>5</v>
      </c>
      <c r="B44" s="131" t="s">
        <v>163</v>
      </c>
      <c r="C44" s="124"/>
      <c r="D44" s="124"/>
      <c r="E44" s="129"/>
      <c r="F44" s="124"/>
      <c r="G44" s="129"/>
    </row>
    <row r="45" spans="1:7" ht="111" thickBot="1" x14ac:dyDescent="0.3">
      <c r="A45" s="124"/>
      <c r="B45" s="185" t="s">
        <v>162</v>
      </c>
      <c r="C45" s="219" t="s">
        <v>99</v>
      </c>
      <c r="D45" s="220"/>
      <c r="E45" s="220"/>
      <c r="F45" s="220"/>
      <c r="G45" s="221"/>
    </row>
    <row r="46" spans="1:7" ht="20.25" x14ac:dyDescent="0.3">
      <c r="B46" s="186"/>
      <c r="C46" s="182"/>
      <c r="D46" s="182"/>
      <c r="E46" s="187"/>
      <c r="F46" s="184"/>
      <c r="G46" s="184"/>
    </row>
    <row r="47" spans="1:7" ht="15.75" x14ac:dyDescent="0.25">
      <c r="A47" s="133" t="s">
        <v>53</v>
      </c>
      <c r="B47" s="222" t="s">
        <v>148</v>
      </c>
      <c r="C47" s="222"/>
      <c r="D47" s="222"/>
      <c r="E47" s="222"/>
      <c r="F47" s="222"/>
      <c r="G47" s="222"/>
    </row>
    <row r="48" spans="1:7" ht="15.75" x14ac:dyDescent="0.25">
      <c r="A48" s="133" t="s">
        <v>54</v>
      </c>
      <c r="B48" s="222" t="s">
        <v>149</v>
      </c>
      <c r="C48" s="222"/>
      <c r="D48" s="222"/>
      <c r="E48" s="222"/>
      <c r="F48" s="222"/>
      <c r="G48" s="222"/>
    </row>
    <row r="49" spans="1:7" ht="15.75" x14ac:dyDescent="0.25">
      <c r="A49" s="133" t="s">
        <v>80</v>
      </c>
      <c r="B49" s="222" t="s">
        <v>150</v>
      </c>
      <c r="C49" s="222"/>
      <c r="D49" s="222"/>
      <c r="E49" s="222"/>
      <c r="F49" s="222"/>
      <c r="G49" s="222"/>
    </row>
    <row r="50" spans="1:7" ht="15.75" x14ac:dyDescent="0.25">
      <c r="A50" s="133" t="s">
        <v>119</v>
      </c>
      <c r="B50" s="215" t="s">
        <v>151</v>
      </c>
      <c r="C50" s="215"/>
      <c r="D50" s="215"/>
      <c r="E50" s="215"/>
      <c r="F50" s="215"/>
      <c r="G50" s="215"/>
    </row>
    <row r="52" spans="1:7" ht="15.75" x14ac:dyDescent="0.25">
      <c r="A52" s="57" t="s">
        <v>100</v>
      </c>
      <c r="B52" s="56"/>
      <c r="C52" s="56"/>
      <c r="D52" s="56"/>
      <c r="E52" s="56"/>
      <c r="F52" s="56"/>
    </row>
    <row r="53" spans="1:7" ht="15.75" x14ac:dyDescent="0.25">
      <c r="A53" s="56"/>
      <c r="B53" s="56"/>
      <c r="C53" s="56"/>
      <c r="D53" s="56"/>
      <c r="E53" s="56"/>
      <c r="F53" s="56"/>
    </row>
    <row r="54" spans="1:7" ht="15.75" x14ac:dyDescent="0.25">
      <c r="A54" s="56" t="s">
        <v>101</v>
      </c>
      <c r="B54" s="56"/>
      <c r="C54" s="56"/>
      <c r="D54" s="56"/>
      <c r="E54" s="56"/>
      <c r="F54" s="56"/>
    </row>
    <row r="55" spans="1:7" ht="15.75" x14ac:dyDescent="0.25">
      <c r="A55" s="56"/>
      <c r="B55" s="56"/>
      <c r="C55" s="56"/>
      <c r="D55" s="56"/>
      <c r="E55" s="56"/>
      <c r="F55" s="56"/>
    </row>
    <row r="56" spans="1:7" ht="15.75" x14ac:dyDescent="0.25">
      <c r="A56" s="56" t="s">
        <v>102</v>
      </c>
      <c r="B56" s="56"/>
      <c r="C56" s="56"/>
      <c r="D56" s="56"/>
      <c r="E56" s="56"/>
      <c r="F56" s="56"/>
    </row>
    <row r="57" spans="1:7" ht="15.75" x14ac:dyDescent="0.25">
      <c r="A57" s="56"/>
      <c r="B57" s="56"/>
      <c r="C57" s="56"/>
      <c r="D57" s="56"/>
      <c r="E57" s="56"/>
      <c r="F57" s="56"/>
    </row>
    <row r="58" spans="1:7" ht="15.75" x14ac:dyDescent="0.25">
      <c r="A58" s="56"/>
      <c r="B58" s="56"/>
      <c r="C58" s="56"/>
      <c r="D58" s="56"/>
      <c r="E58" s="56"/>
      <c r="F58" s="56"/>
    </row>
    <row r="59" spans="1:7" ht="15.75" x14ac:dyDescent="0.25">
      <c r="A59" s="57" t="s">
        <v>103</v>
      </c>
      <c r="B59" s="56"/>
      <c r="C59" s="57" t="s">
        <v>103</v>
      </c>
      <c r="D59" s="56"/>
      <c r="E59" s="56"/>
      <c r="F59" s="56"/>
    </row>
    <row r="60" spans="1:7" ht="15.75" x14ac:dyDescent="0.25">
      <c r="A60" s="56"/>
      <c r="B60" s="56"/>
      <c r="C60" s="56"/>
      <c r="D60" s="56"/>
      <c r="E60" s="56"/>
      <c r="F60" s="56"/>
    </row>
    <row r="61" spans="1:7" ht="15.75" x14ac:dyDescent="0.25">
      <c r="A61" s="56" t="s">
        <v>101</v>
      </c>
      <c r="B61" s="56"/>
      <c r="C61" s="56" t="s">
        <v>101</v>
      </c>
      <c r="D61" s="56"/>
      <c r="E61" s="56"/>
      <c r="F61" s="56"/>
    </row>
    <row r="62" spans="1:7" ht="15.75" x14ac:dyDescent="0.25">
      <c r="A62" s="56"/>
      <c r="B62" s="56"/>
      <c r="C62" s="56"/>
      <c r="D62" s="56"/>
      <c r="E62" s="56"/>
      <c r="F62" s="56"/>
    </row>
    <row r="63" spans="1:7" ht="15.75" x14ac:dyDescent="0.25">
      <c r="A63" s="56"/>
      <c r="B63" s="56"/>
      <c r="C63" s="56"/>
      <c r="D63" s="56"/>
      <c r="E63" s="56"/>
      <c r="F63" s="56"/>
    </row>
    <row r="64" spans="1:7" ht="15.75" x14ac:dyDescent="0.25">
      <c r="A64" s="56" t="s">
        <v>102</v>
      </c>
      <c r="B64" s="56"/>
      <c r="C64" s="56" t="s">
        <v>102</v>
      </c>
      <c r="D64" s="56"/>
      <c r="E64" s="56"/>
      <c r="F64" s="56"/>
    </row>
  </sheetData>
  <mergeCells count="6">
    <mergeCell ref="B50:G50"/>
    <mergeCell ref="C42:G42"/>
    <mergeCell ref="C45:G45"/>
    <mergeCell ref="B47:G47"/>
    <mergeCell ref="B48:G48"/>
    <mergeCell ref="B49:G49"/>
  </mergeCell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C2FB5-F884-44AF-89E8-B9BBD141DE4F}">
  <sheetPr codeName="Sheet4"/>
  <dimension ref="A1:K85"/>
  <sheetViews>
    <sheetView topLeftCell="A34" zoomScaleNormal="100" workbookViewId="0">
      <selection activeCell="E61" sqref="E61"/>
    </sheetView>
  </sheetViews>
  <sheetFormatPr defaultColWidth="8.85546875" defaultRowHeight="15.75" x14ac:dyDescent="0.25"/>
  <cols>
    <col min="1" max="1" width="18.28515625" style="56" customWidth="1"/>
    <col min="2" max="2" width="86.5703125" style="56" customWidth="1"/>
    <col min="3" max="3" width="6" style="56" bestFit="1" customWidth="1"/>
    <col min="4" max="4" width="11.7109375" style="56" customWidth="1"/>
    <col min="5" max="5" width="12.140625" style="56" customWidth="1"/>
    <col min="6" max="6" width="11.28515625" style="56" customWidth="1"/>
    <col min="7" max="7" width="10.85546875" style="56" customWidth="1"/>
    <col min="8" max="8" width="13.7109375" style="58" customWidth="1"/>
    <col min="9" max="9" width="12.42578125" style="56" bestFit="1" customWidth="1"/>
    <col min="10" max="16384" width="8.85546875" style="56"/>
  </cols>
  <sheetData>
    <row r="1" spans="1:9" x14ac:dyDescent="0.25">
      <c r="F1" s="57"/>
      <c r="G1" s="159" t="s">
        <v>155</v>
      </c>
    </row>
    <row r="2" spans="1:9" x14ac:dyDescent="0.25">
      <c r="A2" s="57" t="s">
        <v>14</v>
      </c>
      <c r="B2" s="32" t="str">
        <f>A_Centralizarelucrari!D5</f>
        <v>Calarasi</v>
      </c>
    </row>
    <row r="3" spans="1:9" x14ac:dyDescent="0.25">
      <c r="A3" s="57" t="s">
        <v>15</v>
      </c>
      <c r="B3" s="32" t="str">
        <f>A_Centralizarelucrari!D6</f>
        <v>Lehliu Gara, Dor Marunt</v>
      </c>
    </row>
    <row r="4" spans="1:9" x14ac:dyDescent="0.25">
      <c r="A4" s="57" t="s">
        <v>16</v>
      </c>
      <c r="B4" s="32" t="str">
        <f>A_Centralizarelucrari!D7</f>
        <v>MEGA_CL_2021_011</v>
      </c>
    </row>
    <row r="5" spans="1:9" x14ac:dyDescent="0.25">
      <c r="A5" s="57" t="s">
        <v>17</v>
      </c>
      <c r="B5" s="33">
        <f>A_Centralizarelucrari!D8</f>
        <v>44483</v>
      </c>
    </row>
    <row r="6" spans="1:9" ht="31.5" x14ac:dyDescent="0.25">
      <c r="A6" s="59" t="s">
        <v>18</v>
      </c>
      <c r="B6" s="33">
        <f>A_Centralizarelucrari!D9</f>
        <v>44496</v>
      </c>
    </row>
    <row r="8" spans="1:9" x14ac:dyDescent="0.25">
      <c r="A8" s="57" t="s">
        <v>52</v>
      </c>
      <c r="E8" s="60"/>
    </row>
    <row r="9" spans="1:9" ht="51.75" customHeight="1" x14ac:dyDescent="0.25">
      <c r="A9" s="61" t="s">
        <v>45</v>
      </c>
      <c r="B9" s="61" t="s">
        <v>32</v>
      </c>
      <c r="C9" s="62" t="s">
        <v>33</v>
      </c>
      <c r="D9" s="63" t="s">
        <v>34</v>
      </c>
      <c r="E9" s="64" t="s">
        <v>63</v>
      </c>
      <c r="F9" s="65" t="s">
        <v>64</v>
      </c>
      <c r="G9" s="65" t="s">
        <v>56</v>
      </c>
    </row>
    <row r="10" spans="1:9" x14ac:dyDescent="0.25">
      <c r="A10" s="66"/>
      <c r="B10" s="67" t="s">
        <v>67</v>
      </c>
      <c r="C10" s="66"/>
      <c r="D10" s="66"/>
      <c r="E10" s="68"/>
      <c r="F10" s="68"/>
      <c r="G10" s="68"/>
    </row>
    <row r="11" spans="1:9" x14ac:dyDescent="0.25">
      <c r="A11" s="69">
        <v>1</v>
      </c>
      <c r="B11" s="70" t="s">
        <v>78</v>
      </c>
      <c r="C11" s="71" t="s">
        <v>35</v>
      </c>
      <c r="D11" s="72">
        <f>Centralizator!K10</f>
        <v>16</v>
      </c>
      <c r="E11" s="73">
        <f>SUM(E12:E15)</f>
        <v>3200</v>
      </c>
      <c r="F11" s="73"/>
      <c r="G11" s="73">
        <f>SUM(G12:G15)</f>
        <v>0</v>
      </c>
    </row>
    <row r="12" spans="1:9" x14ac:dyDescent="0.25">
      <c r="A12" s="74"/>
      <c r="B12" s="75" t="s">
        <v>68</v>
      </c>
      <c r="C12" s="76" t="s">
        <v>35</v>
      </c>
      <c r="D12" s="77">
        <v>12</v>
      </c>
      <c r="E12" s="78">
        <f>D12*200</f>
        <v>2400</v>
      </c>
      <c r="F12" s="78"/>
      <c r="G12" s="78">
        <f t="shared" ref="G12:G17" si="0">F12*D12</f>
        <v>0</v>
      </c>
      <c r="I12" s="137"/>
    </row>
    <row r="13" spans="1:9" x14ac:dyDescent="0.25">
      <c r="A13" s="74"/>
      <c r="B13" s="75" t="s">
        <v>125</v>
      </c>
      <c r="C13" s="76" t="s">
        <v>35</v>
      </c>
      <c r="D13" s="77">
        <v>0</v>
      </c>
      <c r="E13" s="78">
        <f>D13*200</f>
        <v>0</v>
      </c>
      <c r="F13" s="78"/>
      <c r="G13" s="78">
        <f t="shared" si="0"/>
        <v>0</v>
      </c>
    </row>
    <row r="14" spans="1:9" x14ac:dyDescent="0.25">
      <c r="A14" s="74"/>
      <c r="B14" s="75" t="s">
        <v>128</v>
      </c>
      <c r="C14" s="76" t="s">
        <v>35</v>
      </c>
      <c r="D14" s="77">
        <v>4</v>
      </c>
      <c r="E14" s="78">
        <f>D14*200</f>
        <v>800</v>
      </c>
      <c r="F14" s="78"/>
      <c r="G14" s="78">
        <f t="shared" si="0"/>
        <v>0</v>
      </c>
    </row>
    <row r="15" spans="1:9" x14ac:dyDescent="0.25">
      <c r="A15" s="74"/>
      <c r="B15" s="75" t="s">
        <v>124</v>
      </c>
      <c r="C15" s="76" t="s">
        <v>35</v>
      </c>
      <c r="D15" s="77">
        <v>0</v>
      </c>
      <c r="E15" s="78">
        <f>D15*200</f>
        <v>0</v>
      </c>
      <c r="F15" s="78"/>
      <c r="G15" s="78">
        <f t="shared" si="0"/>
        <v>0</v>
      </c>
    </row>
    <row r="16" spans="1:9" x14ac:dyDescent="0.25">
      <c r="A16" s="69">
        <v>2</v>
      </c>
      <c r="B16" s="79" t="s">
        <v>57</v>
      </c>
      <c r="C16" s="71" t="s">
        <v>35</v>
      </c>
      <c r="D16" s="72">
        <f>D11</f>
        <v>16</v>
      </c>
      <c r="E16" s="73">
        <f>D16*50</f>
        <v>800</v>
      </c>
      <c r="F16" s="73"/>
      <c r="G16" s="73">
        <f t="shared" si="0"/>
        <v>0</v>
      </c>
    </row>
    <row r="17" spans="1:10" ht="31.5" x14ac:dyDescent="0.25">
      <c r="A17" s="69">
        <v>3</v>
      </c>
      <c r="B17" s="80" t="s">
        <v>96</v>
      </c>
      <c r="C17" s="76" t="s">
        <v>35</v>
      </c>
      <c r="D17" s="72">
        <v>12</v>
      </c>
      <c r="E17" s="73">
        <f>D17*34.31</f>
        <v>411.72</v>
      </c>
      <c r="F17" s="78"/>
      <c r="G17" s="73">
        <f t="shared" si="0"/>
        <v>0</v>
      </c>
    </row>
    <row r="18" spans="1:10" x14ac:dyDescent="0.25">
      <c r="A18" s="81"/>
      <c r="B18" s="82" t="s">
        <v>79</v>
      </c>
      <c r="C18" s="66"/>
      <c r="D18" s="83"/>
      <c r="E18" s="84"/>
      <c r="F18" s="84"/>
      <c r="G18" s="85"/>
    </row>
    <row r="19" spans="1:10" s="92" customFormat="1" x14ac:dyDescent="0.25">
      <c r="A19" s="86">
        <v>4</v>
      </c>
      <c r="B19" s="87" t="s">
        <v>66</v>
      </c>
      <c r="C19" s="88" t="s">
        <v>35</v>
      </c>
      <c r="D19" s="89">
        <f>SUM(D20:D30)</f>
        <v>12</v>
      </c>
      <c r="E19" s="90">
        <f>SUM(E20:E30)+E31+E43</f>
        <v>13635.541999999999</v>
      </c>
      <c r="F19" s="90"/>
      <c r="G19" s="90">
        <f>SUM(G20:G30)+G31+G43</f>
        <v>-726.33</v>
      </c>
      <c r="H19" s="91"/>
      <c r="J19" s="56"/>
    </row>
    <row r="20" spans="1:10" x14ac:dyDescent="0.25">
      <c r="A20" s="74"/>
      <c r="B20" s="143" t="s">
        <v>107</v>
      </c>
      <c r="C20" s="76" t="s">
        <v>35</v>
      </c>
      <c r="D20" s="77"/>
      <c r="E20" s="142">
        <v>0</v>
      </c>
      <c r="F20" s="78"/>
      <c r="G20" s="78">
        <v>0</v>
      </c>
      <c r="I20" s="91"/>
    </row>
    <row r="21" spans="1:10" x14ac:dyDescent="0.25">
      <c r="A21" s="74"/>
      <c r="B21" s="143" t="s">
        <v>108</v>
      </c>
      <c r="C21" s="76" t="s">
        <v>35</v>
      </c>
      <c r="D21" s="77">
        <v>11</v>
      </c>
      <c r="E21" s="142">
        <v>0</v>
      </c>
      <c r="F21" s="78"/>
      <c r="G21" s="78">
        <v>0</v>
      </c>
      <c r="I21" s="91"/>
    </row>
    <row r="22" spans="1:10" x14ac:dyDescent="0.25">
      <c r="A22" s="74"/>
      <c r="B22" s="143" t="s">
        <v>111</v>
      </c>
      <c r="C22" s="76" t="s">
        <v>35</v>
      </c>
      <c r="D22" s="77"/>
      <c r="E22" s="142">
        <f>D22*4.22</f>
        <v>0</v>
      </c>
      <c r="F22" s="78"/>
      <c r="G22" s="78">
        <f>F22*D22</f>
        <v>0</v>
      </c>
      <c r="I22" s="91"/>
    </row>
    <row r="23" spans="1:10" x14ac:dyDescent="0.25">
      <c r="A23" s="74"/>
      <c r="B23" s="143" t="s">
        <v>109</v>
      </c>
      <c r="C23" s="76" t="s">
        <v>35</v>
      </c>
      <c r="D23" s="77">
        <v>1</v>
      </c>
      <c r="E23" s="142">
        <f>D23*4.22</f>
        <v>4.22</v>
      </c>
      <c r="F23" s="78"/>
      <c r="G23" s="78">
        <f t="shared" ref="G23:G30" si="1">F23*D23</f>
        <v>0</v>
      </c>
      <c r="I23" s="91"/>
    </row>
    <row r="24" spans="1:10" x14ac:dyDescent="0.25">
      <c r="A24" s="74"/>
      <c r="B24" s="143" t="s">
        <v>110</v>
      </c>
      <c r="C24" s="76" t="s">
        <v>35</v>
      </c>
      <c r="D24" s="77"/>
      <c r="E24" s="142">
        <f>D24*7.11</f>
        <v>0</v>
      </c>
      <c r="F24" s="78"/>
      <c r="G24" s="78">
        <f t="shared" si="1"/>
        <v>0</v>
      </c>
      <c r="I24" s="91"/>
    </row>
    <row r="25" spans="1:10" x14ac:dyDescent="0.25">
      <c r="A25" s="74"/>
      <c r="B25" s="143" t="s">
        <v>112</v>
      </c>
      <c r="C25" s="76" t="s">
        <v>35</v>
      </c>
      <c r="D25" s="77"/>
      <c r="E25" s="142">
        <f>D25*14.1</f>
        <v>0</v>
      </c>
      <c r="F25" s="78"/>
      <c r="G25" s="78">
        <f t="shared" si="1"/>
        <v>0</v>
      </c>
      <c r="I25" s="91"/>
    </row>
    <row r="26" spans="1:10" x14ac:dyDescent="0.25">
      <c r="A26" s="74"/>
      <c r="B26" s="143" t="s">
        <v>113</v>
      </c>
      <c r="C26" s="76" t="s">
        <v>35</v>
      </c>
      <c r="D26" s="77"/>
      <c r="E26" s="142">
        <f>D26*44.84</f>
        <v>0</v>
      </c>
      <c r="F26" s="78"/>
      <c r="G26" s="78">
        <f t="shared" si="1"/>
        <v>0</v>
      </c>
      <c r="I26" s="91"/>
    </row>
    <row r="27" spans="1:10" x14ac:dyDescent="0.25">
      <c r="A27" s="74"/>
      <c r="B27" s="143" t="s">
        <v>114</v>
      </c>
      <c r="C27" s="76" t="s">
        <v>35</v>
      </c>
      <c r="D27" s="77"/>
      <c r="E27" s="142">
        <f>D27*55.77</f>
        <v>0</v>
      </c>
      <c r="F27" s="78"/>
      <c r="G27" s="78">
        <f t="shared" si="1"/>
        <v>0</v>
      </c>
      <c r="I27" s="91"/>
    </row>
    <row r="28" spans="1:10" x14ac:dyDescent="0.25">
      <c r="A28" s="74"/>
      <c r="B28" s="143" t="s">
        <v>115</v>
      </c>
      <c r="C28" s="76" t="s">
        <v>35</v>
      </c>
      <c r="D28" s="77"/>
      <c r="E28" s="142">
        <f>D28*70.38</f>
        <v>0</v>
      </c>
      <c r="F28" s="78"/>
      <c r="G28" s="78">
        <f t="shared" si="1"/>
        <v>0</v>
      </c>
      <c r="I28" s="91"/>
    </row>
    <row r="29" spans="1:10" x14ac:dyDescent="0.25">
      <c r="A29" s="74"/>
      <c r="B29" s="143" t="s">
        <v>116</v>
      </c>
      <c r="C29" s="76" t="s">
        <v>35</v>
      </c>
      <c r="D29" s="77"/>
      <c r="E29" s="142">
        <f>D29*273</f>
        <v>0</v>
      </c>
      <c r="F29" s="78"/>
      <c r="G29" s="78">
        <f t="shared" si="1"/>
        <v>0</v>
      </c>
      <c r="I29" s="91"/>
    </row>
    <row r="30" spans="1:10" x14ac:dyDescent="0.25">
      <c r="A30" s="74"/>
      <c r="B30" s="143" t="s">
        <v>127</v>
      </c>
      <c r="C30" s="76" t="s">
        <v>35</v>
      </c>
      <c r="D30" s="77"/>
      <c r="E30" s="142">
        <f>D30*407.67</f>
        <v>0</v>
      </c>
      <c r="F30" s="78"/>
      <c r="G30" s="78">
        <f t="shared" si="1"/>
        <v>0</v>
      </c>
      <c r="I30" s="91"/>
    </row>
    <row r="31" spans="1:10" x14ac:dyDescent="0.25">
      <c r="A31" s="93" t="s">
        <v>69</v>
      </c>
      <c r="B31" s="94" t="s">
        <v>76</v>
      </c>
      <c r="C31" s="71" t="s">
        <v>71</v>
      </c>
      <c r="D31" s="95">
        <f>A_Centralizarelucrari!A47</f>
        <v>79.699999999999989</v>
      </c>
      <c r="E31" s="73">
        <f>SUM(E32:E42)</f>
        <v>13492.26</v>
      </c>
      <c r="F31" s="78"/>
      <c r="G31" s="73">
        <f>SUM(G32:G42)</f>
        <v>-726.33</v>
      </c>
      <c r="I31" s="91"/>
    </row>
    <row r="32" spans="1:10" x14ac:dyDescent="0.25">
      <c r="A32" s="74" t="s">
        <v>74</v>
      </c>
      <c r="B32" s="96" t="s">
        <v>72</v>
      </c>
      <c r="C32" s="76" t="s">
        <v>71</v>
      </c>
      <c r="D32" s="97">
        <f>D19</f>
        <v>12</v>
      </c>
      <c r="E32" s="78">
        <f>D32*500</f>
        <v>6000</v>
      </c>
      <c r="F32" s="78"/>
      <c r="G32" s="78">
        <f>F32*D32</f>
        <v>0</v>
      </c>
      <c r="I32" s="91"/>
    </row>
    <row r="33" spans="1:11" x14ac:dyDescent="0.25">
      <c r="A33" s="74" t="s">
        <v>75</v>
      </c>
      <c r="B33" s="96" t="s">
        <v>73</v>
      </c>
      <c r="C33" s="76" t="s">
        <v>71</v>
      </c>
      <c r="D33" s="97">
        <f>D31-D32</f>
        <v>67.699999999999989</v>
      </c>
      <c r="E33" s="78">
        <f>D33*80</f>
        <v>5415.9999999999991</v>
      </c>
      <c r="F33" s="78"/>
      <c r="G33" s="78">
        <f>F33*D33</f>
        <v>0</v>
      </c>
      <c r="I33" s="91"/>
    </row>
    <row r="34" spans="1:11" x14ac:dyDescent="0.25">
      <c r="A34" s="74"/>
      <c r="B34" s="136" t="s">
        <v>105</v>
      </c>
      <c r="C34" s="76"/>
      <c r="D34" s="97"/>
      <c r="E34" s="78"/>
      <c r="F34" s="78"/>
      <c r="G34" s="78"/>
      <c r="I34" s="98"/>
    </row>
    <row r="35" spans="1:11" x14ac:dyDescent="0.25">
      <c r="A35" s="74" t="s">
        <v>92</v>
      </c>
      <c r="B35" s="134" t="s">
        <v>106</v>
      </c>
      <c r="C35" s="76" t="s">
        <v>71</v>
      </c>
      <c r="D35" s="95">
        <f>D31-D38</f>
        <v>56.699999999999989</v>
      </c>
      <c r="E35" s="135"/>
      <c r="F35" s="78"/>
      <c r="G35" s="78"/>
      <c r="I35" s="98"/>
    </row>
    <row r="36" spans="1:11" x14ac:dyDescent="0.25">
      <c r="A36" s="74" t="s">
        <v>93</v>
      </c>
      <c r="B36" s="99" t="s">
        <v>84</v>
      </c>
      <c r="C36" s="100"/>
      <c r="D36" s="97"/>
      <c r="E36" s="101"/>
      <c r="F36" s="101"/>
      <c r="G36" s="78"/>
      <c r="I36" s="98"/>
    </row>
    <row r="37" spans="1:11" ht="30" x14ac:dyDescent="0.25">
      <c r="A37" s="74"/>
      <c r="B37" s="144" t="s">
        <v>123</v>
      </c>
      <c r="C37" s="76" t="s">
        <v>71</v>
      </c>
      <c r="D37" s="95">
        <f>D38+D39</f>
        <v>31</v>
      </c>
      <c r="E37" s="78">
        <f>-($D$38+$D$39)*23.43</f>
        <v>-726.33</v>
      </c>
      <c r="F37" s="78"/>
      <c r="G37" s="78">
        <f>-($D$38+$D$39)*23.43</f>
        <v>-726.33</v>
      </c>
      <c r="I37" s="98"/>
    </row>
    <row r="38" spans="1:11" ht="30" x14ac:dyDescent="0.25">
      <c r="A38" s="74"/>
      <c r="B38" s="144" t="s">
        <v>58</v>
      </c>
      <c r="C38" s="76" t="s">
        <v>71</v>
      </c>
      <c r="D38" s="145">
        <v>23</v>
      </c>
      <c r="E38" s="78">
        <f>93.33*D38</f>
        <v>2146.59</v>
      </c>
      <c r="F38" s="78"/>
      <c r="G38" s="78">
        <f>F38*D38</f>
        <v>0</v>
      </c>
      <c r="I38" s="98"/>
      <c r="J38" s="141"/>
    </row>
    <row r="39" spans="1:11" x14ac:dyDescent="0.25">
      <c r="A39" s="74"/>
      <c r="B39" s="102" t="s">
        <v>82</v>
      </c>
      <c r="C39" s="76" t="s">
        <v>35</v>
      </c>
      <c r="D39" s="145">
        <v>8</v>
      </c>
      <c r="E39" s="78">
        <f>82*D39</f>
        <v>656</v>
      </c>
      <c r="F39" s="78"/>
      <c r="G39" s="78">
        <f t="shared" ref="G39:G41" si="2">F39*D39</f>
        <v>0</v>
      </c>
      <c r="I39" s="98"/>
    </row>
    <row r="40" spans="1:11" x14ac:dyDescent="0.25">
      <c r="A40" s="74" t="s">
        <v>94</v>
      </c>
      <c r="B40" s="94" t="s">
        <v>81</v>
      </c>
      <c r="C40" s="76" t="s">
        <v>71</v>
      </c>
      <c r="D40" s="97">
        <v>0</v>
      </c>
      <c r="E40" s="78"/>
      <c r="F40" s="78"/>
      <c r="G40" s="78">
        <f t="shared" si="2"/>
        <v>0</v>
      </c>
      <c r="I40" s="98"/>
    </row>
    <row r="41" spans="1:11" x14ac:dyDescent="0.25">
      <c r="A41" s="74" t="s">
        <v>95</v>
      </c>
      <c r="B41" s="94" t="s">
        <v>83</v>
      </c>
      <c r="C41" s="76" t="s">
        <v>71</v>
      </c>
      <c r="D41" s="97">
        <v>0</v>
      </c>
      <c r="E41" s="78"/>
      <c r="F41" s="78"/>
      <c r="G41" s="78">
        <f t="shared" si="2"/>
        <v>0</v>
      </c>
      <c r="I41" s="98"/>
      <c r="J41" s="141"/>
    </row>
    <row r="42" spans="1:11" x14ac:dyDescent="0.25">
      <c r="A42" s="74" t="s">
        <v>104</v>
      </c>
      <c r="B42" s="94" t="s">
        <v>49</v>
      </c>
      <c r="C42" s="76" t="s">
        <v>35</v>
      </c>
      <c r="D42" s="97">
        <v>0</v>
      </c>
      <c r="E42" s="78">
        <f>D42*17.5</f>
        <v>0</v>
      </c>
      <c r="F42" s="78"/>
      <c r="G42" s="78">
        <f>F42*D42</f>
        <v>0</v>
      </c>
      <c r="I42" s="98"/>
      <c r="J42" s="141"/>
    </row>
    <row r="43" spans="1:11" s="92" customFormat="1" x14ac:dyDescent="0.25">
      <c r="A43" s="103" t="s">
        <v>70</v>
      </c>
      <c r="B43" s="94" t="s">
        <v>77</v>
      </c>
      <c r="C43" s="104"/>
      <c r="D43" s="105"/>
      <c r="E43" s="106">
        <f>SUM(E44:E54)</f>
        <v>139.06200000000001</v>
      </c>
      <c r="F43" s="106"/>
      <c r="G43" s="106">
        <f>SUM(G44:G54)</f>
        <v>0</v>
      </c>
      <c r="H43" s="107"/>
      <c r="I43" s="98"/>
      <c r="J43" s="141"/>
    </row>
    <row r="44" spans="1:11" x14ac:dyDescent="0.25">
      <c r="A44" s="74"/>
      <c r="B44" s="108" t="s">
        <v>48</v>
      </c>
      <c r="C44" s="109"/>
      <c r="D44" s="97"/>
      <c r="E44" s="101"/>
      <c r="F44" s="101"/>
      <c r="G44" s="78"/>
      <c r="I44" s="98"/>
      <c r="J44" s="141"/>
    </row>
    <row r="45" spans="1:11" x14ac:dyDescent="0.25">
      <c r="A45" s="74"/>
      <c r="B45" s="80" t="s">
        <v>117</v>
      </c>
      <c r="C45" s="76" t="s">
        <v>36</v>
      </c>
      <c r="D45" s="110"/>
      <c r="E45" s="78">
        <f>D45*40</f>
        <v>0</v>
      </c>
      <c r="F45" s="78"/>
      <c r="G45" s="78">
        <f>F45*D45</f>
        <v>0</v>
      </c>
      <c r="I45" s="98"/>
      <c r="J45" s="141"/>
      <c r="K45" s="141"/>
    </row>
    <row r="46" spans="1:11" x14ac:dyDescent="0.25">
      <c r="A46" s="74"/>
      <c r="B46" s="111" t="s">
        <v>46</v>
      </c>
      <c r="C46" s="76" t="s">
        <v>36</v>
      </c>
      <c r="D46" s="110"/>
      <c r="E46" s="78">
        <f>D46*21</f>
        <v>0</v>
      </c>
      <c r="F46" s="78"/>
      <c r="G46" s="78">
        <f t="shared" ref="G46:G48" si="3">F46*D46</f>
        <v>0</v>
      </c>
      <c r="I46" s="98"/>
      <c r="J46" s="141"/>
      <c r="K46" s="141"/>
    </row>
    <row r="47" spans="1:11" x14ac:dyDescent="0.25">
      <c r="A47" s="74"/>
      <c r="B47" s="111" t="s">
        <v>89</v>
      </c>
      <c r="C47" s="76" t="s">
        <v>71</v>
      </c>
      <c r="D47" s="110">
        <v>2.4</v>
      </c>
      <c r="E47" s="78">
        <f>D47*10.9</f>
        <v>26.16</v>
      </c>
      <c r="F47" s="78"/>
      <c r="G47" s="78">
        <f>F47*D47</f>
        <v>0</v>
      </c>
      <c r="I47" s="98"/>
      <c r="J47" s="141"/>
      <c r="K47" s="141"/>
    </row>
    <row r="48" spans="1:11" x14ac:dyDescent="0.25">
      <c r="A48" s="74"/>
      <c r="B48" s="111" t="s">
        <v>47</v>
      </c>
      <c r="C48" s="76" t="s">
        <v>36</v>
      </c>
      <c r="D48" s="110">
        <v>0.48</v>
      </c>
      <c r="E48" s="78">
        <f>D48*40.05</f>
        <v>19.223999999999997</v>
      </c>
      <c r="F48" s="78"/>
      <c r="G48" s="78">
        <f t="shared" si="3"/>
        <v>0</v>
      </c>
      <c r="I48" s="98"/>
      <c r="J48" s="141"/>
      <c r="K48" s="141"/>
    </row>
    <row r="49" spans="1:11" x14ac:dyDescent="0.25">
      <c r="A49" s="74"/>
      <c r="B49" s="108" t="s">
        <v>50</v>
      </c>
      <c r="C49" s="109"/>
      <c r="D49" s="110"/>
      <c r="E49" s="101"/>
      <c r="F49" s="101"/>
      <c r="G49" s="78"/>
      <c r="I49" s="98"/>
      <c r="J49" s="141"/>
      <c r="K49" s="141"/>
    </row>
    <row r="50" spans="1:11" x14ac:dyDescent="0.25">
      <c r="A50" s="74"/>
      <c r="B50" s="111" t="s">
        <v>46</v>
      </c>
      <c r="C50" s="76" t="s">
        <v>36</v>
      </c>
      <c r="D50" s="110"/>
      <c r="E50" s="78">
        <f>D50*31.25</f>
        <v>0</v>
      </c>
      <c r="F50" s="78"/>
      <c r="G50" s="78">
        <f>F50*D50</f>
        <v>0</v>
      </c>
      <c r="I50" s="98"/>
      <c r="J50" s="141"/>
      <c r="K50" s="141"/>
    </row>
    <row r="51" spans="1:11" x14ac:dyDescent="0.25">
      <c r="A51" s="74"/>
      <c r="B51" s="111" t="s">
        <v>51</v>
      </c>
      <c r="C51" s="76" t="s">
        <v>36</v>
      </c>
      <c r="D51" s="110"/>
      <c r="E51" s="78">
        <f>D51*65.34</f>
        <v>0</v>
      </c>
      <c r="F51" s="78"/>
      <c r="G51" s="78">
        <f t="shared" ref="G51:G54" si="4">F51*D51</f>
        <v>0</v>
      </c>
      <c r="I51" s="98"/>
      <c r="J51" s="141"/>
      <c r="K51" s="141"/>
    </row>
    <row r="52" spans="1:11" x14ac:dyDescent="0.25">
      <c r="A52" s="74"/>
      <c r="B52" s="111" t="s">
        <v>121</v>
      </c>
      <c r="C52" s="76" t="s">
        <v>36</v>
      </c>
      <c r="D52" s="110"/>
      <c r="E52" s="78">
        <f>D52*190.86</f>
        <v>0</v>
      </c>
      <c r="F52" s="78"/>
      <c r="G52" s="78">
        <f>F52*D52</f>
        <v>0</v>
      </c>
      <c r="I52" s="98"/>
      <c r="J52" s="141"/>
      <c r="K52" s="141"/>
    </row>
    <row r="53" spans="1:11" x14ac:dyDescent="0.25">
      <c r="A53" s="74"/>
      <c r="B53" s="111" t="s">
        <v>122</v>
      </c>
      <c r="C53" s="76" t="s">
        <v>36</v>
      </c>
      <c r="D53" s="97">
        <v>0.6</v>
      </c>
      <c r="E53" s="78">
        <f>D53*156.13</f>
        <v>93.677999999999997</v>
      </c>
      <c r="F53" s="78"/>
      <c r="G53" s="78">
        <f t="shared" si="4"/>
        <v>0</v>
      </c>
      <c r="I53" s="98"/>
      <c r="J53" s="141"/>
      <c r="K53" s="141"/>
    </row>
    <row r="54" spans="1:11" x14ac:dyDescent="0.25">
      <c r="A54" s="74"/>
      <c r="B54" s="111" t="s">
        <v>118</v>
      </c>
      <c r="C54" s="76" t="s">
        <v>36</v>
      </c>
      <c r="D54" s="97"/>
      <c r="E54" s="78">
        <v>0</v>
      </c>
      <c r="F54" s="78"/>
      <c r="G54" s="78">
        <f t="shared" si="4"/>
        <v>0</v>
      </c>
      <c r="I54" s="98"/>
      <c r="J54" s="141"/>
    </row>
    <row r="55" spans="1:11" s="118" customFormat="1" x14ac:dyDescent="0.25">
      <c r="A55" s="112"/>
      <c r="B55" s="113" t="s">
        <v>88</v>
      </c>
      <c r="C55" s="114"/>
      <c r="D55" s="115"/>
      <c r="E55" s="116">
        <f>E11+E16+E17+E19</f>
        <v>18047.261999999999</v>
      </c>
      <c r="F55" s="116"/>
      <c r="G55" s="116">
        <f>G11+G16+G17+G19</f>
        <v>-726.33</v>
      </c>
      <c r="H55" s="117"/>
      <c r="I55" s="98"/>
      <c r="J55" s="141"/>
    </row>
    <row r="56" spans="1:11" s="118" customFormat="1" x14ac:dyDescent="0.25">
      <c r="A56" s="112"/>
      <c r="B56" s="113"/>
      <c r="C56" s="114"/>
      <c r="D56" s="115"/>
      <c r="E56" s="116"/>
      <c r="F56" s="116"/>
      <c r="G56" s="116"/>
      <c r="H56" s="117"/>
      <c r="I56" s="98"/>
      <c r="J56" s="56"/>
    </row>
    <row r="57" spans="1:11" ht="31.5" x14ac:dyDescent="0.25">
      <c r="A57" s="119"/>
      <c r="B57" s="69" t="s">
        <v>86</v>
      </c>
      <c r="C57" s="109"/>
      <c r="D57" s="109"/>
      <c r="E57" s="120"/>
      <c r="F57" s="120"/>
      <c r="G57" s="120"/>
      <c r="H57" s="121"/>
    </row>
    <row r="58" spans="1:11" x14ac:dyDescent="0.25">
      <c r="A58" s="93">
        <v>5</v>
      </c>
      <c r="B58" s="122" t="s">
        <v>85</v>
      </c>
      <c r="C58" s="76" t="s">
        <v>35</v>
      </c>
      <c r="D58" s="97">
        <f>D11</f>
        <v>16</v>
      </c>
      <c r="E58" s="78">
        <f>D58*70</f>
        <v>1120</v>
      </c>
      <c r="F58" s="78"/>
      <c r="G58" s="78">
        <f>F58*D58</f>
        <v>0</v>
      </c>
      <c r="I58" s="123"/>
    </row>
    <row r="59" spans="1:11" x14ac:dyDescent="0.25">
      <c r="A59" s="93"/>
      <c r="B59" s="147" t="s">
        <v>126</v>
      </c>
      <c r="C59" s="76" t="s">
        <v>71</v>
      </c>
      <c r="D59" s="97">
        <v>6</v>
      </c>
      <c r="E59" s="78">
        <f>D59*15.85</f>
        <v>95.1</v>
      </c>
      <c r="F59" s="78"/>
      <c r="G59" s="78">
        <f>F59*D59</f>
        <v>0</v>
      </c>
      <c r="I59" s="123"/>
    </row>
    <row r="60" spans="1:11" x14ac:dyDescent="0.25">
      <c r="A60" s="124"/>
      <c r="B60" s="125"/>
      <c r="C60" s="126"/>
      <c r="D60" s="127"/>
      <c r="E60" s="124"/>
      <c r="F60" s="124"/>
      <c r="G60" s="124"/>
    </row>
    <row r="61" spans="1:11" x14ac:dyDescent="0.25">
      <c r="A61" s="124"/>
      <c r="B61" s="128" t="s">
        <v>90</v>
      </c>
      <c r="C61" s="124"/>
      <c r="D61" s="124"/>
      <c r="E61" s="129">
        <f>E58+E55+E59</f>
        <v>19262.361999999997</v>
      </c>
      <c r="F61" s="124"/>
      <c r="G61" s="129">
        <f>G58+G55+G59</f>
        <v>-726.33</v>
      </c>
      <c r="I61" s="141"/>
    </row>
    <row r="62" spans="1:11" ht="16.5" thickBot="1" x14ac:dyDescent="0.3">
      <c r="A62" s="124"/>
      <c r="B62" s="128"/>
      <c r="C62" s="124"/>
      <c r="D62" s="124"/>
      <c r="E62" s="129"/>
      <c r="F62" s="124"/>
      <c r="G62" s="129"/>
    </row>
    <row r="63" spans="1:11" ht="16.5" thickBot="1" x14ac:dyDescent="0.3">
      <c r="A63" s="130">
        <v>6</v>
      </c>
      <c r="B63" s="131" t="s">
        <v>97</v>
      </c>
      <c r="C63" s="216" t="s">
        <v>98</v>
      </c>
      <c r="D63" s="217"/>
      <c r="E63" s="217"/>
      <c r="F63" s="217"/>
      <c r="G63" s="218"/>
    </row>
    <row r="64" spans="1:11" ht="50.25" customHeight="1" x14ac:dyDescent="0.25">
      <c r="A64" s="130"/>
      <c r="B64" s="132" t="s">
        <v>164</v>
      </c>
      <c r="C64" s="124"/>
      <c r="D64" s="124"/>
      <c r="E64" s="129"/>
      <c r="F64" s="124"/>
      <c r="G64" s="129"/>
    </row>
    <row r="65" spans="1:7" ht="16.5" thickBot="1" x14ac:dyDescent="0.3">
      <c r="A65" s="130">
        <v>7</v>
      </c>
      <c r="B65" s="131" t="s">
        <v>163</v>
      </c>
      <c r="C65" s="124"/>
      <c r="D65" s="124"/>
      <c r="E65" s="129"/>
      <c r="F65" s="124"/>
      <c r="G65" s="129"/>
    </row>
    <row r="66" spans="1:7" ht="95.25" thickBot="1" x14ac:dyDescent="0.3">
      <c r="A66" s="124"/>
      <c r="B66" s="185" t="s">
        <v>162</v>
      </c>
      <c r="C66" s="219" t="s">
        <v>99</v>
      </c>
      <c r="D66" s="220"/>
      <c r="E66" s="220"/>
      <c r="F66" s="220"/>
      <c r="G66" s="221"/>
    </row>
    <row r="67" spans="1:7" x14ac:dyDescent="0.25">
      <c r="A67" s="124"/>
      <c r="B67" s="128"/>
      <c r="C67" s="124"/>
      <c r="D67" s="124"/>
      <c r="E67" s="129"/>
      <c r="F67" s="124"/>
      <c r="G67" s="129"/>
    </row>
    <row r="68" spans="1:7" ht="81.75" customHeight="1" x14ac:dyDescent="0.25">
      <c r="A68" s="133" t="s">
        <v>53</v>
      </c>
      <c r="B68" s="224" t="s">
        <v>59</v>
      </c>
      <c r="C68" s="224"/>
      <c r="D68" s="224"/>
      <c r="E68" s="224"/>
      <c r="F68" s="224"/>
      <c r="G68" s="224"/>
    </row>
    <row r="69" spans="1:7" ht="53.25" customHeight="1" x14ac:dyDescent="0.25">
      <c r="A69" s="133" t="s">
        <v>54</v>
      </c>
      <c r="B69" s="224" t="s">
        <v>65</v>
      </c>
      <c r="C69" s="224"/>
      <c r="D69" s="224"/>
      <c r="E69" s="224"/>
      <c r="F69" s="224"/>
      <c r="G69" s="224"/>
    </row>
    <row r="70" spans="1:7" ht="45.6" customHeight="1" x14ac:dyDescent="0.25">
      <c r="A70" s="133" t="s">
        <v>80</v>
      </c>
      <c r="B70" s="224" t="s">
        <v>87</v>
      </c>
      <c r="C70" s="224"/>
      <c r="D70" s="224"/>
      <c r="E70" s="224"/>
      <c r="F70" s="224"/>
      <c r="G70" s="224"/>
    </row>
    <row r="71" spans="1:7" ht="31.15" customHeight="1" x14ac:dyDescent="0.25">
      <c r="A71" s="133" t="s">
        <v>119</v>
      </c>
      <c r="B71" s="223" t="s">
        <v>120</v>
      </c>
      <c r="C71" s="223"/>
      <c r="D71" s="223"/>
      <c r="E71" s="223"/>
      <c r="F71" s="223"/>
      <c r="G71" s="223"/>
    </row>
    <row r="72" spans="1:7" ht="15" customHeight="1" x14ac:dyDescent="0.25"/>
    <row r="73" spans="1:7" x14ac:dyDescent="0.25">
      <c r="A73" s="57" t="s">
        <v>100</v>
      </c>
    </row>
    <row r="75" spans="1:7" x14ac:dyDescent="0.25">
      <c r="A75" s="56" t="s">
        <v>101</v>
      </c>
    </row>
    <row r="77" spans="1:7" x14ac:dyDescent="0.25">
      <c r="A77" s="56" t="s">
        <v>102</v>
      </c>
    </row>
    <row r="80" spans="1:7" x14ac:dyDescent="0.25">
      <c r="A80" s="57" t="s">
        <v>103</v>
      </c>
      <c r="C80" s="57" t="s">
        <v>103</v>
      </c>
    </row>
    <row r="82" spans="1:3" x14ac:dyDescent="0.25">
      <c r="A82" s="56" t="s">
        <v>101</v>
      </c>
      <c r="C82" s="56" t="s">
        <v>101</v>
      </c>
    </row>
    <row r="85" spans="1:3" x14ac:dyDescent="0.25">
      <c r="A85" s="56" t="s">
        <v>102</v>
      </c>
      <c r="C85" s="56" t="s">
        <v>102</v>
      </c>
    </row>
  </sheetData>
  <mergeCells count="6">
    <mergeCell ref="B71:G71"/>
    <mergeCell ref="B69:G69"/>
    <mergeCell ref="C63:G63"/>
    <mergeCell ref="C66:G66"/>
    <mergeCell ref="B68:G68"/>
    <mergeCell ref="B70:G70"/>
  </mergeCells>
  <pageMargins left="0.70866141732283505" right="0.70866141732283505" top="0.49803149600000002" bottom="0.49803149600000002" header="0.31496062992126" footer="0.31496062992126"/>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Centralizator</vt:lpstr>
      <vt:lpstr>A_Centralizarelucrari</vt:lpstr>
      <vt:lpstr>C_Detalii Executie extinderi</vt:lpstr>
      <vt:lpstr>D_Detalii Executie racorduri</vt:lpstr>
      <vt:lpstr>A_Centralizarelucrari!Print_Area</vt:lpstr>
      <vt:lpstr>'C_Detalii Executie extinderi'!Print_Area</vt:lpstr>
      <vt:lpstr>Centralizator!Print_Area</vt:lpstr>
      <vt:lpstr>'D_Detalii Executie racorduri'!Print_Area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MegaConstruct</dc:creator>
  <cp:lastModifiedBy>Corneliu Buzatu</cp:lastModifiedBy>
  <cp:lastPrinted>2021-07-14T07:40:32Z</cp:lastPrinted>
  <dcterms:created xsi:type="dcterms:W3CDTF">2015-06-05T18:17:20Z</dcterms:created>
  <dcterms:modified xsi:type="dcterms:W3CDTF">2021-10-14T08:51:40Z</dcterms:modified>
</cp:coreProperties>
</file>