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mcnas\commercial\10_Proceduri de achizitii\Giurgiu\MEGA_GR_2021_009\"/>
    </mc:Choice>
  </mc:AlternateContent>
  <xr:revisionPtr revIDLastSave="0" documentId="13_ncr:1_{2382EB85-8CED-4146-8E02-78CA5A21FA64}" xr6:coauthVersionLast="47" xr6:coauthVersionMax="47" xr10:uidLastSave="{00000000-0000-0000-0000-000000000000}"/>
  <bookViews>
    <workbookView xWindow="-120" yWindow="-120" windowWidth="29040" windowHeight="15840"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7" l="1"/>
  <c r="D33" i="8" l="1"/>
  <c r="D19" i="8"/>
  <c r="D34" i="8" s="1"/>
  <c r="E32" i="8"/>
  <c r="G32" i="8"/>
  <c r="E37" i="8"/>
  <c r="E36" i="8"/>
  <c r="G36" i="8" l="1"/>
  <c r="G30" i="8" l="1"/>
  <c r="E30" i="8"/>
  <c r="F9" i="1" l="1"/>
  <c r="H9" i="1" l="1"/>
  <c r="G9" i="1"/>
  <c r="E9" i="1"/>
  <c r="A43" i="4" s="1"/>
  <c r="D9" i="1"/>
  <c r="C9" i="1"/>
  <c r="E52" i="8"/>
  <c r="D50" i="4"/>
  <c r="B11" i="7" l="1"/>
  <c r="G39" i="7" l="1"/>
  <c r="G38" i="7"/>
  <c r="G37" i="7"/>
  <c r="G35" i="7"/>
  <c r="G34" i="7"/>
  <c r="G33" i="7"/>
  <c r="G32" i="7"/>
  <c r="G31" i="7"/>
  <c r="G29" i="7"/>
  <c r="G28" i="7"/>
  <c r="G27" i="7"/>
  <c r="G26" i="7"/>
  <c r="G23" i="7"/>
  <c r="G21" i="7"/>
  <c r="G19" i="7"/>
  <c r="G18" i="7"/>
  <c r="G17" i="7"/>
  <c r="G16" i="7"/>
  <c r="G15" i="7"/>
  <c r="G14" i="7"/>
  <c r="B9" i="7"/>
  <c r="G36" i="7" l="1"/>
  <c r="G25" i="7"/>
  <c r="G13" i="7"/>
  <c r="G30" i="7"/>
  <c r="G24" i="7" s="1"/>
  <c r="G40" i="7" l="1"/>
  <c r="E57" i="8"/>
  <c r="E55" i="8"/>
  <c r="E46" i="8"/>
  <c r="G29" i="8" l="1"/>
  <c r="G28" i="8"/>
  <c r="G27" i="8"/>
  <c r="G26" i="8"/>
  <c r="G25" i="8"/>
  <c r="G24" i="8"/>
  <c r="G23" i="8"/>
  <c r="G22" i="8"/>
  <c r="E54" i="8" l="1"/>
  <c r="E50" i="8"/>
  <c r="E56" i="8"/>
  <c r="E51" i="8"/>
  <c r="E29" i="8" l="1"/>
  <c r="E28" i="8"/>
  <c r="E27" i="8"/>
  <c r="E26" i="8"/>
  <c r="E25" i="8"/>
  <c r="E24" i="8"/>
  <c r="E23" i="8"/>
  <c r="E22" i="8"/>
  <c r="E17" i="8" l="1"/>
  <c r="G41" i="8" l="1"/>
  <c r="E41" i="8"/>
  <c r="E63" i="8"/>
  <c r="E49" i="8"/>
  <c r="E43" i="8"/>
  <c r="E42" i="8"/>
  <c r="E14" i="8" l="1"/>
  <c r="E15" i="8"/>
  <c r="E13" i="8"/>
  <c r="E12" i="8"/>
  <c r="D15" i="4" l="1"/>
  <c r="E15" i="4"/>
  <c r="B2" i="7"/>
  <c r="B3" i="7"/>
  <c r="G63" i="8"/>
  <c r="G13" i="8" l="1"/>
  <c r="G14" i="8"/>
  <c r="D41" i="8"/>
  <c r="F15" i="4"/>
  <c r="D39" i="8" l="1"/>
  <c r="B3" i="8"/>
  <c r="B4" i="8"/>
  <c r="B5" i="8"/>
  <c r="B6" i="8"/>
  <c r="B2" i="8"/>
  <c r="G58" i="8"/>
  <c r="G57" i="8"/>
  <c r="G56" i="8"/>
  <c r="G55" i="8"/>
  <c r="G54" i="8"/>
  <c r="G52" i="8"/>
  <c r="G51" i="8"/>
  <c r="G50" i="8"/>
  <c r="G49" i="8"/>
  <c r="E47" i="8"/>
  <c r="G46" i="8"/>
  <c r="G45" i="8"/>
  <c r="G44" i="8"/>
  <c r="G43" i="8"/>
  <c r="G42" i="8"/>
  <c r="G17" i="8"/>
  <c r="G15" i="8"/>
  <c r="G12" i="8"/>
  <c r="G11" i="8" l="1"/>
  <c r="G47" i="8"/>
  <c r="E11" i="8"/>
  <c r="K9" i="1" l="1"/>
  <c r="D11" i="8" s="1"/>
  <c r="D16" i="8" s="1"/>
  <c r="C15" i="4"/>
  <c r="E16" i="8" l="1"/>
  <c r="D62" i="8"/>
  <c r="E62" i="8" s="1"/>
  <c r="B6" i="7"/>
  <c r="B5" i="7"/>
  <c r="B4" i="7"/>
  <c r="G16" i="8" l="1"/>
  <c r="G62" i="8"/>
  <c r="H46" i="4"/>
  <c r="H42" i="4"/>
  <c r="B37" i="4"/>
  <c r="A37" i="4"/>
  <c r="C37" i="4" l="1"/>
  <c r="G37" i="8" l="1"/>
  <c r="E34" i="8" l="1"/>
  <c r="G34" i="8"/>
  <c r="D35" i="8"/>
  <c r="G35" i="8" l="1"/>
  <c r="G33" i="8" s="1"/>
  <c r="G19" i="8" s="1"/>
  <c r="G59" i="8" s="1"/>
  <c r="G65" i="8" s="1"/>
  <c r="E35" i="8"/>
  <c r="E33" i="8" s="1"/>
  <c r="E19" i="8" l="1"/>
  <c r="E59" i="8" s="1"/>
  <c r="E65" i="8" s="1"/>
  <c r="D51" i="4" s="1"/>
  <c r="D49" i="4" s="1"/>
</calcChain>
</file>

<file path=xl/sharedStrings.xml><?xml version="1.0" encoding="utf-8"?>
<sst xmlns="http://schemas.openxmlformats.org/spreadsheetml/2006/main" count="299" uniqueCount="173">
  <si>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</si>
  <si>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</si>
  <si>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</si>
  <si>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</si>
  <si>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</si>
  <si>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</si>
  <si>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</si>
  <si>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</si>
  <si>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</si>
  <si>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</si>
  <si>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</si>
  <si>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</si>
  <si>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</si>
  <si>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</si>
  <si>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</si>
  <si>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</si>
  <si>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</si>
  <si>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</si>
  <si>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</si>
  <si>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</si>
  <si>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</si>
  <si>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</si>
  <si>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</si>
  <si>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</si>
  <si>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</si>
  <si>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</si>
  <si>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</si>
  <si>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</si>
  <si>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</si>
  <si>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</si>
  <si>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</si>
  <si>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</si>
  <si>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</si>
  <si>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</si>
  <si>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</si>
  <si>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</si>
  <si>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</si>
  <si>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</si>
  <si>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</si>
  <si>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</si>
  <si>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Director General</t>
  </si>
  <si>
    <t>Director Economic</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</si>
  <si>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</si>
  <si>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</si>
  <si>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</si>
  <si>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</si>
  <si>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</si>
  <si>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</si>
  <si>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</si>
  <si>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Procurare si montare suporţi de susţinere a PRM-urilor (1.5 ml/buc)</t>
  </si>
  <si>
    <t>Lucrări refacere terasamente</t>
  </si>
  <si>
    <t>Suprafete de beton</t>
  </si>
  <si>
    <t>D. DETALII EXECUTIE RACORDURI</t>
  </si>
  <si>
    <t xml:space="preserve">NOTA 1: </t>
  </si>
  <si>
    <t xml:space="preserve">NOTA 2: </t>
  </si>
  <si>
    <t>NOTA : EXPLICATII PRM/PM</t>
  </si>
  <si>
    <t>Valoare oferta OE      (lei)</t>
  </si>
  <si>
    <t>Verificarea proiectulului de catre verificatori autorizati ANRE tip VGd</t>
  </si>
  <si>
    <t>Forajul, procurarea si montajul tubului de protectie si/sau a tevii pentru diametrele pina la 110 mm PE  sau Ø 4" pentru OL</t>
  </si>
  <si>
    <t>*Nota - lucrarile de refacere cu asfalt carosabil includ: decapare strat pamant, nivelare strat suport, procurare si asternere strat de piatra la carosabil de 20 cm, compactare cu mai hidraulic, procurare si asternere strat mixtura asfaltica BA16 - 4 cm si procurare si asternere imbracaminte BAD25 - 6 cm, amorsare cu bitum taiat si inchidere suprafete cu dressing, inclusiv compactare;
- lucrarile de refacere cu asfalt in cazul trotoarelor includ: decapare strat pamant, nivelare strat suport, procurare si asternere strat de piatra la carosabil de 12 cm, compactare cu mai hidraulic, procurare si asternere strat mixtura asfaltica BA16 8 cm.</t>
  </si>
  <si>
    <t>Anexa nr. 1</t>
  </si>
  <si>
    <t>Total lungime</t>
  </si>
  <si>
    <t>B. VALOARE ESTIMATA LUCRARI (lei fara TVA)*</t>
  </si>
  <si>
    <t>Pret oferta economica OSD (lei)</t>
  </si>
  <si>
    <t>Pret ofertat OE (lei/U.M.)</t>
  </si>
  <si>
    <t>Materialele necesare lucrarilor de racordare vor fi asigurate integral de catre OE cu exceptia Firidelor echipate aferente posturilor/statiilor de reglre-masurare. Standardele de calitate a materialelor utilizate se vor supune prevederilor Hotărârii Guvernului nr. 668/2017 privind stabilirea condiţiilor pentru comercializarea produselor pentru construcţii</t>
  </si>
  <si>
    <t>Executarea  unui racord cu diametrul  egal cu 32 mm din PE, dintre care:</t>
  </si>
  <si>
    <t xml:space="preserve">Proiectare instalatii de racordare </t>
  </si>
  <si>
    <t>racord si PRM/SRM</t>
  </si>
  <si>
    <t>4.1.</t>
  </si>
  <si>
    <t>4.2.</t>
  </si>
  <si>
    <t>ml</t>
  </si>
  <si>
    <t>4.1.1.</t>
  </si>
  <si>
    <t>4.1.2.</t>
  </si>
  <si>
    <t>C(E) = Cost executie propriuzisa</t>
  </si>
  <si>
    <t>C(P) = cost desfacere si refacere pavaje</t>
  </si>
  <si>
    <t xml:space="preserve">Proiectare instalatii de racordare dintre care: </t>
  </si>
  <si>
    <t>Executie instalatie de racordare</t>
  </si>
  <si>
    <t xml:space="preserve">NOTA 3: </t>
  </si>
  <si>
    <t>Tub protectie PE110 mm</t>
  </si>
  <si>
    <t>Gropi de pozitie foraj</t>
  </si>
  <si>
    <t>Tub protectie OL 3''</t>
  </si>
  <si>
    <t xml:space="preserve">Lucrari de foraj </t>
  </si>
  <si>
    <t xml:space="preserve">Montaj post </t>
  </si>
  <si>
    <t>Manopera montaj Post de Reglare Masurare/Post Reglare/Post masurare si materiale marunte</t>
  </si>
  <si>
    <t>Pentru lucrarile si/sau materialele pentru care cantitatea estimata este zero, OE va oferta pretul unitar. Deasemenea OE va oferta si un pret unitar pentru Pct.5 - Manopera montaj Post de Reglare Masurare/Post Reglare/Post masurare si materiale marunte</t>
  </si>
  <si>
    <t>Total lucrari proiectare, verificare, intocmire documentatie autorizare si executie</t>
  </si>
  <si>
    <t>Taiere asfalt/beton</t>
  </si>
  <si>
    <t xml:space="preserve">TOTAL VALOARE LUCRARI RACORDARE </t>
  </si>
  <si>
    <t>Total</t>
  </si>
  <si>
    <t>4.1.3</t>
  </si>
  <si>
    <t>4.1.4</t>
  </si>
  <si>
    <t>4.1.5</t>
  </si>
  <si>
    <t>4.1.6</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</si>
  <si>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</si>
  <si>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</si>
  <si>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</si>
  <si>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</si>
  <si>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</si>
  <si>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</si>
  <si>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</si>
  <si>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4.1.7</t>
  </si>
  <si>
    <t>din care:</t>
  </si>
  <si>
    <t>Lucrari in sant deschis</t>
  </si>
  <si>
    <t>Teu bransament 40 mm (valoare inclusa in primul metru)</t>
  </si>
  <si>
    <t>Teu bransament 63 mm (valoare inclusa in primul metru)</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</si>
  <si>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</si>
  <si>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</si>
  <si>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</si>
  <si>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</si>
  <si>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</si>
  <si>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</si>
  <si>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</si>
  <si>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</si>
  <si>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Suprafete piatra sparta si macadam (desfacere si readucere la stare initiala)</t>
  </si>
  <si>
    <t>Asternere strat suplimentar pietris</t>
  </si>
  <si>
    <t xml:space="preserve">NOTA 4: </t>
  </si>
  <si>
    <t>In cazul in care executia racordului presupune lucrari de foraj, din pretul unitar de decontare al acestuia se va scadea pretul sapaturii, raportat la lungimea forajului si a gropilor de pozitie</t>
  </si>
  <si>
    <t>Suprafete de asfalt carosabil* (vezi nota nr. 1)</t>
  </si>
  <si>
    <t>Suprafete de asfalt trotuar* (vezi nota nr. 1)</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</si>
  <si>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</si>
  <si>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</si>
  <si>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</si>
  <si>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</si>
  <si>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</si>
  <si>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</si>
  <si>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</si>
  <si>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</si>
  <si>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</si>
  <si>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</si>
  <si>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</si>
  <si>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 - Valoare manopera si montaj lucrari executie</t>
  </si>
  <si>
    <t>Montaj material tubular</t>
  </si>
  <si>
    <t>Manipulare material tubular</t>
  </si>
  <si>
    <t>Sapatura umplutura sant</t>
  </si>
  <si>
    <t>Sapatura groapa de cuplare</t>
  </si>
  <si>
    <t>Evacuare pamant/sapatura in exces</t>
  </si>
  <si>
    <t>Nisip</t>
  </si>
  <si>
    <t>Total II - Cheltuieli cu desfacere si aducere la stare initiala</t>
  </si>
  <si>
    <t>Total III - Total cheltuieli cu proiectarea si verificarea</t>
  </si>
  <si>
    <t>Intocmire carte tehnica a constructiei</t>
  </si>
  <si>
    <t>Proiect Extindere Retea</t>
  </si>
  <si>
    <t>Verificare proiect</t>
  </si>
  <si>
    <t>TOTAL LUCRARI (I+II)</t>
  </si>
  <si>
    <t>Notă: Termenul de garantie va fi exprimat in luni. Termenul de garantie pentru lucrarile executate este de minim 24 luni si trebuie sa fie acelasi pentru toate lucrarile executate in cadrul procedurii (instalatii de racordare si extinderi).</t>
  </si>
  <si>
    <t>* Nota 1: Numarul de racorduri ce vor fi autorizate, proiectate si executate impreuna cu conductele este de 5.</t>
  </si>
  <si>
    <t>* Nota 2: Entitatea contractantă va pune la dispozitia Executantului materialele necesare executiei lucrărilor de extindere conductă conform prevederilor Caietului de Sarcini.</t>
  </si>
  <si>
    <t xml:space="preserve">* Nota 3: Valoarea Avizelor si autorizatiilor se regularizeaza in functie de cheltuielile inregistrate pentru obtinerea acestora, in baza documentelor justificative. Costul proiectelor speciale se aproba in prealabil de catre OSD. Pentru decontarea cheltuielilor inregistrate cu elaborarea proiectelor speciale executantul trebuie sa faca dovada achizitionarii lucrarii in urma unei proceduri concurentiale de achizitie. </t>
  </si>
  <si>
    <t>*Nota 4: - Lucrarile de refacere cu asfalt carosabil includ: decapare strat pamant, nivelarestrat suport, procurare si asternere strat de piatra la carosabil de 20 cm, compactare cu mai hidraulic, procurare si asternere strat mixtura asfaltica BA16 - 4 cm si procurare si asternere imbracaminte BAD25 - 6 cm, amorsare cu bitum taiat si inchidere suprafete cu dressing, inclusiv compactare;- Lucrarile de refacere cu asfalt in cazul trotoarelor includ: decapare strat pamant, nivelare strat suport, procurare si asternere strat de piatra la carosabil de 12 cm, compactare cu mai hidraulic, procurare si asternere strat mixtura asfaltica BA16 8 cm.</t>
  </si>
  <si>
    <t>Nota:</t>
  </si>
  <si>
    <t>Nr. extinderi</t>
  </si>
  <si>
    <t>Anexa nr. 1.1 - Oferta economica extinderi SD</t>
  </si>
  <si>
    <t>Anexa nr. 1.2 - Oferta economica racorduri</t>
  </si>
  <si>
    <t>Teu bransament 160/40mm (se coteaza diferenta de pret dintre Teu 160/40 si Teu 63/32)</t>
  </si>
  <si>
    <t>4.1.3.</t>
  </si>
  <si>
    <t>4.1.4.</t>
  </si>
  <si>
    <t>Cost standard (primul metru) - L (DN32)</t>
  </si>
  <si>
    <t>Cost mediu (metri suplimentari) - (L-1) (DN32)</t>
  </si>
  <si>
    <t>Cost standard (primul metru) - L (DN40)</t>
  </si>
  <si>
    <t>Cost mediu (metri suplimentari) - (L-1) (DN40)</t>
  </si>
  <si>
    <t>Executarea  unui racord cu diametrul  egal cu 40 mm din PE, dintre care:</t>
  </si>
  <si>
    <t>Giurgiu</t>
  </si>
  <si>
    <t>Adunatii Copaceni</t>
  </si>
  <si>
    <t>Lucrari de foraj orizontal DN&lt;=130mm</t>
  </si>
  <si>
    <r>
      <t>Intocmirea, depunerea documentatiilor si obtinerea avizelor/acordurilor/autorizatiilor (</t>
    </r>
    <r>
      <rPr>
        <b/>
        <u/>
        <sz val="12"/>
        <rFont val="Times New Roman"/>
        <family val="1"/>
        <charset val="238"/>
      </rPr>
      <t>fara costurile efective ale avizelor/acordurilor solicitate de catre UAT/detinatorii de utilitati)</t>
    </r>
    <r>
      <rPr>
        <sz val="12"/>
        <rFont val="Times New Roman"/>
        <family val="1"/>
      </rPr>
      <t xml:space="preserve">. </t>
    </r>
  </si>
  <si>
    <t>Lucrari de foraj orizontal DN219mm</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</si>
  <si>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</si>
  <si>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Termen de realizare (T) - (exprimat în zile calendaristice)</t>
  </si>
  <si>
    <t>SOLICTARI DE RACORDARE PRIMITE IN PERIOADA 16-31 A LUNII AUGUST 2021</t>
  </si>
  <si>
    <t>MEGA_GR_2021_009</t>
  </si>
  <si>
    <t>In aceasta procedura sunt incluse 1 extindere SD:</t>
  </si>
  <si>
    <t>- 1 extindere DN 63 de 120 ml cu 1 instalatie de racordare</t>
  </si>
  <si>
    <t>1 ext DN63mm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</si>
</sst>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_-* #,##0.00_-;\-* #,##0.00_-;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s>
  <fonts count="36"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1"/>
      <color theme="0"/>
      <name val="Calibri"/>
      <family val="2"/>
      <scheme val="minor"/>
    </font>
    <font>
      <sz val="12"/>
      <color theme="1"/>
      <name val="Calibri"/>
      <family val="2"/>
      <scheme val="minor"/>
    </font>
    <font>
      <b/>
      <sz val="12"/>
      <color theme="1"/>
      <name val="Calibri"/>
      <family val="2"/>
      <charset val="238"/>
      <scheme val="minor"/>
    </font>
    <font>
      <i/>
      <sz val="12"/>
      <color rgb="FFFF0000"/>
      <name val="Calibri"/>
      <family val="2"/>
      <charset val="238"/>
      <scheme val="minor"/>
    </font>
    <font>
      <b/>
      <sz val="12"/>
      <name val="Times New Roman"/>
      <family val="1"/>
    </font>
    <font>
      <b/>
      <sz val="12"/>
      <color theme="1"/>
      <name val="Times New Roman"/>
      <family val="1"/>
    </font>
    <font>
      <sz val="12"/>
      <color theme="1"/>
      <name val="Times New Roman"/>
      <family val="1"/>
    </font>
    <font>
      <b/>
      <sz val="12"/>
      <color theme="1"/>
      <name val="Times New Roman"/>
      <family val="1"/>
      <charset val="238"/>
    </font>
    <font>
      <b/>
      <sz val="12"/>
      <name val="Times New Roman"/>
      <family val="1"/>
      <charset val="238"/>
    </font>
    <font>
      <sz val="12"/>
      <name val="Times New Roman"/>
      <family val="1"/>
    </font>
    <font>
      <i/>
      <sz val="12"/>
      <color theme="1"/>
      <name val="Times New Roman"/>
      <family val="1"/>
      <charset val="238"/>
    </font>
    <font>
      <b/>
      <u/>
      <sz val="12"/>
      <name val="Times New Roman"/>
      <family val="1"/>
      <charset val="238"/>
    </font>
    <font>
      <b/>
      <i/>
      <sz val="12"/>
      <color rgb="FFFF0000"/>
      <name val="Calibri"/>
      <family val="2"/>
      <charset val="238"/>
      <scheme val="minor"/>
    </font>
    <font>
      <b/>
      <sz val="12"/>
      <color theme="1"/>
      <name val="Calibri"/>
      <family val="2"/>
      <scheme val="minor"/>
    </font>
    <font>
      <b/>
      <i/>
      <sz val="12"/>
      <color theme="1"/>
      <name val="Times New Roman"/>
      <family val="1"/>
      <charset val="238"/>
    </font>
    <font>
      <b/>
      <i/>
      <sz val="12"/>
      <name val="Times New Roman"/>
      <family val="1"/>
      <charset val="238"/>
    </font>
    <font>
      <sz val="12"/>
      <color theme="1"/>
      <name val="Times New Roman"/>
      <family val="1"/>
      <charset val="238"/>
    </font>
    <font>
      <b/>
      <i/>
      <sz val="12"/>
      <name val="Times New Roman"/>
      <family val="1"/>
    </font>
    <font>
      <b/>
      <i/>
      <sz val="12"/>
      <color theme="1"/>
      <name val="Calibri"/>
      <family val="2"/>
      <scheme val="minor"/>
    </font>
    <font>
      <b/>
      <sz val="12"/>
      <color rgb="FFFF0000"/>
      <name val="Calibri"/>
      <family val="2"/>
      <charset val="238"/>
      <scheme val="minor"/>
    </font>
    <font>
      <sz val="12"/>
      <color rgb="FFFF0000"/>
      <name val="Times New Roman"/>
      <family val="1"/>
    </font>
    <font>
      <b/>
      <u/>
      <sz val="12"/>
      <color theme="1"/>
      <name val="Times New Roman"/>
      <family val="1"/>
      <charset val="238"/>
    </font>
    <font>
      <i/>
      <sz val="12"/>
      <color theme="1"/>
      <name val="Calibri"/>
      <family val="2"/>
      <charset val="238"/>
      <scheme val="minor"/>
    </font>
    <font>
      <i/>
      <sz val="11"/>
      <color theme="1"/>
      <name val="Times New Roman"/>
      <family val="1"/>
      <charset val="238"/>
    </font>
    <font>
      <sz val="11"/>
      <name val="Times New Roman"/>
      <family val="1"/>
    </font>
    <font>
      <sz val="12"/>
      <name val="Times New Roman"/>
      <family val="1"/>
      <charset val="238"/>
    </font>
    <font>
      <b/>
      <sz val="16"/>
      <name val="Times New Roman"/>
      <family val="1"/>
      <charset val="238"/>
    </font>
    <font>
      <i/>
      <sz val="12"/>
      <color theme="1"/>
      <name val="Times New Roman"/>
      <family val="1"/>
    </font>
    <font>
      <b/>
      <sz val="11"/>
      <name val="Calibri"/>
      <family val="2"/>
      <charset val="238"/>
      <scheme val="minor"/>
    </font>
  </fonts>
  <fills count="8">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164" fontId="2" fillId="0" borderId="0" applyFont="0" applyFill="0" applyBorder="0" applyAlignment="0" applyProtection="0"/>
    <xf numFmtId="0" fontId="4" fillId="0" borderId="0"/>
    <xf numFmtId="167" fontId="6" fillId="0" borderId="0" applyFont="0" applyFill="0" applyBorder="0" applyAlignment="0" applyProtection="0"/>
  </cellStyleXfs>
  <cellXfs count="232">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1" fillId="0" borderId="0" xfId="0" applyFont="1" applyAlignment="1"/>
    <xf numFmtId="0" fontId="0" fillId="0" borderId="0" xfId="0" applyAlignment="1">
      <alignment horizontal="center" wrapText="1"/>
    </xf>
    <xf numFmtId="0" fontId="3" fillId="0" borderId="0" xfId="0" applyFont="1" applyAlignme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0" xfId="0" applyAlignment="1"/>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Border="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Border="1"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164" fontId="5" fillId="0" borderId="0" xfId="1" applyFont="1" applyAlignment="1">
      <alignment horizontal="center"/>
    </xf>
    <xf numFmtId="164" fontId="0" fillId="0" borderId="0" xfId="1" applyFont="1" applyAlignment="1">
      <alignment horizontal="center"/>
    </xf>
    <xf numFmtId="164" fontId="0" fillId="0" borderId="7" xfId="1" applyFont="1" applyBorder="1" applyAlignment="1">
      <alignment horizontal="center" wrapText="1"/>
    </xf>
    <xf numFmtId="164" fontId="0" fillId="0" borderId="13" xfId="1" applyFont="1" applyBorder="1" applyAlignment="1">
      <alignment horizontal="center" wrapText="1"/>
    </xf>
    <xf numFmtId="164" fontId="0" fillId="0" borderId="8" xfId="1" applyFont="1" applyBorder="1" applyAlignment="1">
      <alignment horizontal="center"/>
    </xf>
    <xf numFmtId="164" fontId="0" fillId="0" borderId="9" xfId="1" applyFont="1" applyBorder="1" applyAlignment="1">
      <alignment horizontal="center"/>
    </xf>
    <xf numFmtId="164" fontId="0" fillId="0" borderId="18" xfId="1" applyFont="1" applyBorder="1" applyAlignment="1">
      <alignment horizontal="center" vertical="center"/>
    </xf>
    <xf numFmtId="164" fontId="1" fillId="0" borderId="26" xfId="1" applyFont="1" applyBorder="1" applyAlignment="1">
      <alignment horizontal="center" vertical="center"/>
    </xf>
    <xf numFmtId="164" fontId="0" fillId="0" borderId="18" xfId="1" applyFont="1" applyBorder="1" applyAlignment="1">
      <alignment horizontal="center"/>
    </xf>
    <xf numFmtId="0" fontId="3" fillId="0" borderId="0" xfId="0" applyFont="1" applyAlignment="1">
      <alignment horizontal="left"/>
    </xf>
    <xf numFmtId="0" fontId="0" fillId="0" borderId="0" xfId="0" applyAlignment="1">
      <alignment horizontal="center"/>
    </xf>
    <xf numFmtId="0" fontId="7" fillId="0" borderId="0" xfId="0" applyFont="1"/>
    <xf numFmtId="0" fontId="8" fillId="0" borderId="0" xfId="0" applyFont="1"/>
    <xf numFmtId="0" fontId="9" fillId="0" borderId="0" xfId="0" applyFont="1"/>
    <xf numFmtId="164" fontId="8" fillId="0" borderId="0" xfId="1" applyFont="1"/>
    <xf numFmtId="0" fontId="9" fillId="0" borderId="0" xfId="0" applyFont="1" applyAlignment="1">
      <alignment horizontal="left" wrapText="1"/>
    </xf>
    <xf numFmtId="0" fontId="10" fillId="0" borderId="0" xfId="0" applyFont="1"/>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3" fillId="3" borderId="1" xfId="0" applyFont="1" applyFill="1" applyBorder="1" applyProtection="1">
      <protection hidden="1"/>
    </xf>
    <xf numFmtId="0" fontId="14" fillId="3" borderId="1" xfId="2" applyFont="1" applyFill="1" applyBorder="1" applyAlignment="1" applyProtection="1">
      <alignment horizontal="center" vertical="center" wrapText="1"/>
      <protection hidden="1"/>
    </xf>
    <xf numFmtId="0" fontId="13" fillId="3" borderId="1" xfId="0" applyFont="1" applyFill="1" applyBorder="1" applyProtection="1">
      <protection locked="0"/>
    </xf>
    <xf numFmtId="0" fontId="14" fillId="0" borderId="1" xfId="2"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5" fillId="0" borderId="1" xfId="2" applyFont="1" applyBorder="1" applyAlignment="1" applyProtection="1">
      <alignment horizontal="center" vertical="center"/>
      <protection hidden="1"/>
    </xf>
    <xf numFmtId="166" fontId="15" fillId="0" borderId="1" xfId="1" applyNumberFormat="1" applyFont="1" applyBorder="1" applyAlignment="1" applyProtection="1">
      <alignment vertical="center"/>
      <protection hidden="1"/>
    </xf>
    <xf numFmtId="4" fontId="15" fillId="0" borderId="1" xfId="0" applyNumberFormat="1" applyFont="1" applyBorder="1" applyAlignment="1" applyProtection="1">
      <alignment vertical="center"/>
      <protection locked="0"/>
    </xf>
    <xf numFmtId="0" fontId="16" fillId="0" borderId="1" xfId="2" applyFont="1" applyBorder="1" applyAlignment="1" applyProtection="1">
      <alignment horizontal="center" vertical="center" wrapText="1"/>
      <protection hidden="1"/>
    </xf>
    <xf numFmtId="0" fontId="17" fillId="0" borderId="1" xfId="2" applyFont="1" applyBorder="1" applyAlignment="1" applyProtection="1">
      <alignment horizontal="left" vertical="center" wrapText="1"/>
      <protection hidden="1"/>
    </xf>
    <xf numFmtId="0" fontId="16" fillId="0" borderId="1" xfId="2" applyFont="1" applyBorder="1" applyAlignment="1" applyProtection="1">
      <alignment horizontal="center" vertical="center"/>
      <protection hidden="1"/>
    </xf>
    <xf numFmtId="166" fontId="16" fillId="0" borderId="1" xfId="1" applyNumberFormat="1" applyFont="1" applyBorder="1" applyAlignment="1" applyProtection="1">
      <alignment vertical="center"/>
      <protection hidden="1"/>
    </xf>
    <xf numFmtId="4" fontId="16" fillId="0" borderId="1" xfId="0" applyNumberFormat="1" applyFont="1" applyBorder="1" applyAlignment="1" applyProtection="1">
      <alignment vertical="center"/>
      <protection locked="0"/>
    </xf>
    <xf numFmtId="0" fontId="15" fillId="0" borderId="1" xfId="2" applyFont="1" applyBorder="1" applyAlignment="1" applyProtection="1">
      <alignment horizontal="left" vertical="center" wrapText="1"/>
      <protection hidden="1"/>
    </xf>
    <xf numFmtId="0" fontId="16" fillId="0" borderId="1" xfId="2" applyFont="1" applyBorder="1" applyAlignment="1" applyProtection="1">
      <alignment horizontal="left" vertical="center" wrapText="1"/>
      <protection hidden="1"/>
    </xf>
    <xf numFmtId="0" fontId="16" fillId="3" borderId="1" xfId="2"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protection hidden="1"/>
    </xf>
    <xf numFmtId="166" fontId="16" fillId="3" borderId="1" xfId="1" applyNumberFormat="1" applyFont="1" applyFill="1" applyBorder="1" applyAlignment="1" applyProtection="1">
      <alignment vertical="center"/>
      <protection hidden="1"/>
    </xf>
    <xf numFmtId="4" fontId="13" fillId="3" borderId="1" xfId="0" applyNumberFormat="1" applyFont="1" applyFill="1" applyBorder="1" applyProtection="1">
      <protection locked="0"/>
    </xf>
    <xf numFmtId="4" fontId="16" fillId="3" borderId="1" xfId="0" applyNumberFormat="1" applyFont="1" applyFill="1" applyBorder="1" applyAlignment="1" applyProtection="1">
      <alignment vertical="center"/>
      <protection locked="0"/>
    </xf>
    <xf numFmtId="0" fontId="11" fillId="0" borderId="1" xfId="2" applyFont="1" applyBorder="1" applyAlignment="1" applyProtection="1">
      <alignment horizontal="center" vertical="center" wrapText="1"/>
      <protection hidden="1"/>
    </xf>
    <xf numFmtId="0" fontId="11" fillId="0" borderId="1" xfId="2" applyFont="1" applyBorder="1" applyAlignment="1" applyProtection="1">
      <alignment horizontal="left" vertical="center" wrapText="1"/>
      <protection hidden="1"/>
    </xf>
    <xf numFmtId="0" fontId="11" fillId="0" borderId="1" xfId="2" applyFont="1" applyBorder="1" applyAlignment="1" applyProtection="1">
      <alignment horizontal="center" vertical="center"/>
      <protection hidden="1"/>
    </xf>
    <xf numFmtId="166" fontId="11" fillId="0" borderId="1" xfId="1" applyNumberFormat="1" applyFont="1" applyBorder="1" applyAlignment="1" applyProtection="1">
      <alignment vertical="center"/>
      <protection hidden="1"/>
    </xf>
    <xf numFmtId="4" fontId="11" fillId="0" borderId="1" xfId="0" applyNumberFormat="1" applyFont="1" applyBorder="1" applyAlignment="1" applyProtection="1">
      <alignment vertical="center"/>
      <protection locked="0"/>
    </xf>
    <xf numFmtId="0" fontId="19" fillId="0" borderId="0" xfId="0" applyFont="1"/>
    <xf numFmtId="0" fontId="20" fillId="0" borderId="0" xfId="0" applyFont="1"/>
    <xf numFmtId="0" fontId="15" fillId="0" borderId="1" xfId="2" applyFont="1" applyBorder="1" applyAlignment="1" applyProtection="1">
      <alignment horizontal="center" vertical="center" wrapText="1"/>
      <protection hidden="1"/>
    </xf>
    <xf numFmtId="0" fontId="21" fillId="0" borderId="1" xfId="2" applyFont="1" applyBorder="1" applyAlignment="1" applyProtection="1">
      <alignment horizontal="left" vertical="center" wrapText="1"/>
      <protection hidden="1"/>
    </xf>
    <xf numFmtId="164" fontId="15" fillId="0" borderId="1" xfId="1" applyFont="1" applyBorder="1" applyAlignment="1" applyProtection="1">
      <alignment vertical="center"/>
      <protection hidden="1"/>
    </xf>
    <xf numFmtId="0" fontId="17" fillId="0" borderId="1" xfId="2" applyFont="1" applyBorder="1" applyAlignment="1" applyProtection="1">
      <alignment horizontal="left" vertical="center" wrapText="1" indent="3"/>
      <protection hidden="1"/>
    </xf>
    <xf numFmtId="164" fontId="16" fillId="0" borderId="1" xfId="1" applyFont="1" applyBorder="1" applyAlignment="1" applyProtection="1">
      <alignment vertical="center"/>
      <protection hidden="1"/>
    </xf>
    <xf numFmtId="43" fontId="19" fillId="0" borderId="0" xfId="0" applyNumberFormat="1" applyFont="1"/>
    <xf numFmtId="0" fontId="22" fillId="0" borderId="1" xfId="2" applyFont="1" applyBorder="1" applyProtection="1">
      <protection hidden="1"/>
    </xf>
    <xf numFmtId="0" fontId="11" fillId="0" borderId="1" xfId="2" applyFont="1" applyBorder="1" applyProtection="1">
      <protection hidden="1"/>
    </xf>
    <xf numFmtId="4" fontId="13" fillId="0" borderId="1" xfId="0" applyNumberFormat="1" applyFont="1" applyBorder="1" applyProtection="1">
      <protection locked="0"/>
    </xf>
    <xf numFmtId="0" fontId="23" fillId="0" borderId="1" xfId="2" applyFont="1" applyBorder="1" applyAlignment="1" applyProtection="1">
      <alignment horizontal="left" vertical="center" wrapText="1"/>
      <protection hidden="1"/>
    </xf>
    <xf numFmtId="0" fontId="12" fillId="0" borderId="1"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protection hidden="1"/>
    </xf>
    <xf numFmtId="164" fontId="12" fillId="0" borderId="1" xfId="1" applyFont="1" applyBorder="1" applyAlignment="1" applyProtection="1">
      <alignment vertical="center"/>
      <protection hidden="1"/>
    </xf>
    <xf numFmtId="4" fontId="12" fillId="0" borderId="1" xfId="0" applyNumberFormat="1" applyFont="1" applyBorder="1" applyAlignment="1" applyProtection="1">
      <alignment vertical="center"/>
      <protection locked="0"/>
    </xf>
    <xf numFmtId="164" fontId="20" fillId="0" borderId="0" xfId="1" applyFont="1"/>
    <xf numFmtId="0" fontId="11" fillId="0" borderId="1" xfId="0" applyFont="1" applyBorder="1" applyAlignment="1" applyProtection="1">
      <alignment wrapText="1"/>
      <protection hidden="1"/>
    </xf>
    <xf numFmtId="0" fontId="13" fillId="0" borderId="1" xfId="0" applyFont="1" applyBorder="1" applyProtection="1">
      <protection hidden="1"/>
    </xf>
    <xf numFmtId="164" fontId="16" fillId="0" borderId="1" xfId="1" applyFont="1" applyFill="1" applyBorder="1" applyAlignment="1" applyProtection="1">
      <alignment vertical="center"/>
      <protection hidden="1"/>
    </xf>
    <xf numFmtId="0" fontId="16" fillId="0" borderId="1" xfId="0" applyFont="1" applyBorder="1" applyAlignment="1" applyProtection="1">
      <alignment wrapText="1"/>
      <protection hidden="1"/>
    </xf>
    <xf numFmtId="0" fontId="24" fillId="0" borderId="0" xfId="2" applyFont="1" applyAlignment="1" applyProtection="1">
      <alignment horizontal="center" vertical="center" wrapText="1"/>
      <protection hidden="1"/>
    </xf>
    <xf numFmtId="0" fontId="24" fillId="0" borderId="0" xfId="0" applyFont="1" applyAlignment="1" applyProtection="1">
      <alignment vertical="center" wrapText="1"/>
      <protection hidden="1"/>
    </xf>
    <xf numFmtId="0" fontId="24" fillId="0" borderId="0" xfId="2" applyFont="1" applyAlignment="1" applyProtection="1">
      <alignment horizontal="center" vertical="center"/>
      <protection hidden="1"/>
    </xf>
    <xf numFmtId="164" fontId="24" fillId="0" borderId="0" xfId="1" applyFont="1" applyBorder="1" applyAlignment="1" applyProtection="1">
      <alignment vertical="center"/>
      <protection hidden="1"/>
    </xf>
    <xf numFmtId="4" fontId="24" fillId="0" borderId="0" xfId="0" applyNumberFormat="1" applyFont="1" applyAlignment="1" applyProtection="1">
      <alignment vertical="center"/>
      <protection locked="0"/>
    </xf>
    <xf numFmtId="164" fontId="25" fillId="0" borderId="0" xfId="1" applyFont="1" applyBorder="1"/>
    <xf numFmtId="0" fontId="25" fillId="0" borderId="0" xfId="0" applyFont="1"/>
    <xf numFmtId="0" fontId="13" fillId="0" borderId="1" xfId="0" applyFont="1" applyBorder="1" applyAlignment="1" applyProtection="1">
      <alignment horizontal="center"/>
      <protection hidden="1"/>
    </xf>
    <xf numFmtId="0" fontId="13" fillId="0" borderId="1" xfId="0" applyFont="1" applyBorder="1" applyProtection="1">
      <protection locked="0"/>
    </xf>
    <xf numFmtId="164" fontId="8" fillId="0" borderId="0" xfId="1" applyFont="1" applyFill="1"/>
    <xf numFmtId="0" fontId="13" fillId="0" borderId="1" xfId="2" applyFont="1" applyBorder="1" applyAlignment="1" applyProtection="1">
      <alignment horizontal="left" vertical="center" wrapText="1"/>
      <protection hidden="1"/>
    </xf>
    <xf numFmtId="0" fontId="26" fillId="0" borderId="0" xfId="0" applyFont="1"/>
    <xf numFmtId="0" fontId="13" fillId="0" borderId="0" xfId="0" applyFont="1" applyProtection="1">
      <protection locked="0"/>
    </xf>
    <xf numFmtId="0" fontId="27" fillId="0" borderId="0" xfId="2" applyFont="1" applyAlignment="1" applyProtection="1">
      <alignment horizontal="left" vertical="center" wrapText="1"/>
      <protection locked="0"/>
    </xf>
    <xf numFmtId="0" fontId="16" fillId="0" borderId="0" xfId="2" applyFont="1" applyAlignment="1" applyProtection="1">
      <alignment horizontal="center" vertical="center"/>
      <protection locked="0"/>
    </xf>
    <xf numFmtId="3" fontId="16" fillId="0" borderId="0" xfId="0" applyNumberFormat="1" applyFont="1" applyAlignment="1" applyProtection="1">
      <alignment vertical="center"/>
      <protection locked="0"/>
    </xf>
    <xf numFmtId="4" fontId="11" fillId="0" borderId="0" xfId="0" applyNumberFormat="1" applyFont="1" applyAlignment="1" applyProtection="1">
      <alignment vertical="center"/>
      <protection locked="0"/>
    </xf>
    <xf numFmtId="4" fontId="14" fillId="0" borderId="0" xfId="0" applyNumberFormat="1" applyFont="1" applyProtection="1">
      <protection locked="0"/>
    </xf>
    <xf numFmtId="0" fontId="14" fillId="0" borderId="0" xfId="0" applyFont="1" applyAlignment="1" applyProtection="1">
      <alignment horizontal="center"/>
      <protection locked="0"/>
    </xf>
    <xf numFmtId="0" fontId="14" fillId="0" borderId="0" xfId="0" applyFont="1"/>
    <xf numFmtId="0" fontId="23" fillId="0" borderId="0" xfId="0" applyFont="1" applyAlignment="1">
      <alignment horizontal="justify" vertical="center"/>
    </xf>
    <xf numFmtId="0" fontId="12" fillId="0" borderId="0" xfId="0" applyFont="1" applyAlignment="1" applyProtection="1">
      <alignment horizontal="left" vertical="center"/>
      <protection locked="0"/>
    </xf>
    <xf numFmtId="0" fontId="21" fillId="0" borderId="1" xfId="2" applyFont="1" applyBorder="1" applyAlignment="1" applyProtection="1">
      <alignment vertical="center" wrapText="1"/>
      <protection hidden="1"/>
    </xf>
    <xf numFmtId="4" fontId="16" fillId="0" borderId="1" xfId="0" quotePrefix="1" applyNumberFormat="1" applyFont="1" applyBorder="1" applyAlignment="1" applyProtection="1">
      <alignment vertical="center"/>
      <protection locked="0"/>
    </xf>
    <xf numFmtId="0" fontId="21" fillId="0" borderId="1" xfId="2" applyFont="1" applyBorder="1" applyAlignment="1" applyProtection="1">
      <alignment horizontal="center" vertical="center" wrapText="1"/>
      <protection hidden="1"/>
    </xf>
    <xf numFmtId="166" fontId="8" fillId="0" borderId="0" xfId="0" applyNumberFormat="1" applyFont="1"/>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43" fontId="8" fillId="0" borderId="0" xfId="0" applyNumberFormat="1" applyFont="1"/>
    <xf numFmtId="164" fontId="16" fillId="0" borderId="1" xfId="1" applyFont="1" applyBorder="1" applyAlignment="1" applyProtection="1">
      <alignment vertical="center"/>
      <protection locked="0"/>
    </xf>
    <xf numFmtId="0" fontId="30" fillId="0" borderId="1" xfId="2" applyFont="1" applyBorder="1" applyAlignment="1" applyProtection="1">
      <alignment horizontal="center" vertical="center" wrapText="1"/>
      <protection hidden="1"/>
    </xf>
    <xf numFmtId="0" fontId="31" fillId="0" borderId="1" xfId="2" applyFont="1" applyBorder="1" applyAlignment="1" applyProtection="1">
      <alignment horizontal="left" vertical="center" wrapText="1"/>
      <protection hidden="1"/>
    </xf>
    <xf numFmtId="164" fontId="32" fillId="0" borderId="1" xfId="1" applyFont="1" applyBorder="1" applyAlignment="1" applyProtection="1">
      <alignment vertical="center"/>
      <protection hidden="1"/>
    </xf>
    <xf numFmtId="0" fontId="1" fillId="0" borderId="0" xfId="0" applyFont="1" applyFill="1" applyBorder="1" applyAlignment="1">
      <alignment horizontal="left" vertical="center"/>
    </xf>
    <xf numFmtId="0" fontId="23" fillId="0" borderId="1" xfId="0" applyFont="1" applyBorder="1" applyAlignment="1">
      <alignment horizontal="left"/>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0" fillId="0" borderId="0" xfId="0" applyAlignment="1">
      <alignment horizontal="center"/>
    </xf>
    <xf numFmtId="0" fontId="1" fillId="0" borderId="16" xfId="0" applyFont="1" applyBorder="1" applyAlignment="1">
      <alignment horizontal="center"/>
    </xf>
    <xf numFmtId="0" fontId="9" fillId="0" borderId="0" xfId="0" applyFont="1" applyAlignment="1">
      <alignment horizontal="right"/>
    </xf>
    <xf numFmtId="0" fontId="15" fillId="0" borderId="0" xfId="0" applyFont="1"/>
    <xf numFmtId="0" fontId="15" fillId="0" borderId="0" xfId="0" applyFont="1" applyAlignment="1">
      <alignment horizont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22" fillId="5" borderId="1" xfId="0" applyFont="1" applyFill="1" applyBorder="1" applyAlignment="1">
      <alignment horizontal="center"/>
    </xf>
    <xf numFmtId="0" fontId="22" fillId="5" borderId="1" xfId="0" applyFont="1" applyFill="1" applyBorder="1" applyAlignment="1">
      <alignment horizontal="left"/>
    </xf>
    <xf numFmtId="164" fontId="22" fillId="5" borderId="1" xfId="1" applyFont="1" applyFill="1" applyBorder="1" applyAlignment="1">
      <alignment horizontal="center"/>
    </xf>
    <xf numFmtId="0" fontId="0" fillId="0" borderId="1" xfId="0" applyBorder="1" applyAlignment="1">
      <alignment horizontal="center"/>
    </xf>
    <xf numFmtId="0" fontId="0" fillId="0" borderId="1" xfId="0" applyBorder="1"/>
    <xf numFmtId="0" fontId="32" fillId="0" borderId="1" xfId="0" applyFont="1" applyBorder="1" applyAlignment="1">
      <alignment horizontal="center"/>
    </xf>
    <xf numFmtId="164" fontId="0" fillId="0" borderId="1" xfId="1" applyFont="1" applyFill="1" applyBorder="1"/>
    <xf numFmtId="0" fontId="22" fillId="0" borderId="1" xfId="2" applyFont="1" applyBorder="1" applyAlignment="1" applyProtection="1">
      <alignment horizontal="center"/>
      <protection hidden="1"/>
    </xf>
    <xf numFmtId="0" fontId="15" fillId="0" borderId="1" xfId="0" applyFont="1" applyBorder="1" applyAlignment="1">
      <alignment horizontal="center"/>
    </xf>
    <xf numFmtId="0" fontId="32" fillId="0" borderId="1" xfId="2" applyFont="1" applyBorder="1" applyAlignment="1" applyProtection="1">
      <alignment horizontal="center"/>
      <protection hidden="1"/>
    </xf>
    <xf numFmtId="0" fontId="32" fillId="0" borderId="1" xfId="2" applyFont="1" applyBorder="1" applyProtection="1">
      <protection hidden="1"/>
    </xf>
    <xf numFmtId="164" fontId="22" fillId="5" borderId="1" xfId="1" applyFont="1" applyFill="1" applyBorder="1"/>
    <xf numFmtId="0" fontId="22" fillId="6" borderId="1" xfId="0" applyFont="1" applyFill="1" applyBorder="1" applyAlignment="1">
      <alignment horizontal="center"/>
    </xf>
    <xf numFmtId="164" fontId="22" fillId="6" borderId="1" xfId="1" applyFont="1" applyFill="1" applyBorder="1" applyAlignment="1">
      <alignment horizontal="right"/>
    </xf>
    <xf numFmtId="164" fontId="22" fillId="6" borderId="1" xfId="1" applyFont="1" applyFill="1" applyBorder="1" applyAlignment="1">
      <alignment horizontal="center"/>
    </xf>
    <xf numFmtId="164" fontId="0" fillId="0" borderId="1" xfId="1" applyFont="1" applyBorder="1"/>
    <xf numFmtId="0" fontId="15" fillId="6" borderId="1" xfId="0" applyFont="1" applyFill="1" applyBorder="1" applyAlignment="1">
      <alignment horizontal="center"/>
    </xf>
    <xf numFmtId="0" fontId="0" fillId="6" borderId="1" xfId="0" applyFill="1" applyBorder="1" applyAlignment="1">
      <alignment horizontal="center"/>
    </xf>
    <xf numFmtId="0" fontId="33" fillId="0" borderId="0" xfId="0" applyFont="1" applyAlignment="1">
      <alignment horizontal="center"/>
    </xf>
    <xf numFmtId="164" fontId="33" fillId="0" borderId="0" xfId="1" applyFont="1"/>
    <xf numFmtId="0" fontId="33" fillId="0" borderId="0" xfId="0" applyFont="1"/>
    <xf numFmtId="0" fontId="23" fillId="0" borderId="0" xfId="0" applyFont="1" applyAlignment="1">
      <alignment wrapText="1"/>
    </xf>
    <xf numFmtId="0" fontId="33" fillId="0" borderId="0" xfId="0" applyFont="1" applyAlignment="1">
      <alignment horizontal="left"/>
    </xf>
    <xf numFmtId="43" fontId="33" fillId="0" borderId="0" xfId="0" applyNumberFormat="1" applyFont="1"/>
    <xf numFmtId="164" fontId="35" fillId="7" borderId="13" xfId="1" applyFont="1" applyFill="1" applyBorder="1" applyAlignment="1">
      <alignment wrapText="1"/>
    </xf>
    <xf numFmtId="164" fontId="35" fillId="7" borderId="7" xfId="1" applyFont="1" applyFill="1" applyBorder="1" applyAlignment="1">
      <alignment horizontal="center" vertical="center"/>
    </xf>
    <xf numFmtId="0" fontId="0" fillId="0" borderId="0" xfId="0" quotePrefix="1"/>
    <xf numFmtId="0" fontId="0" fillId="0" borderId="0" xfId="0" quotePrefix="1" applyAlignment="1">
      <alignment horizontal="left"/>
    </xf>
    <xf numFmtId="0" fontId="0" fillId="0" borderId="0" xfId="0"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164" fontId="1" fillId="0" borderId="8" xfId="1" applyFont="1" applyFill="1" applyBorder="1" applyAlignment="1">
      <alignment horizontal="center"/>
    </xf>
    <xf numFmtId="164" fontId="35" fillId="0" borderId="8" xfId="1" applyFont="1" applyFill="1" applyBorder="1" applyAlignment="1">
      <alignment horizontal="center"/>
    </xf>
    <xf numFmtId="0" fontId="1" fillId="7" borderId="7" xfId="0" applyFont="1" applyFill="1" applyBorder="1" applyAlignment="1">
      <alignment horizontal="center" vertical="center"/>
    </xf>
    <xf numFmtId="166" fontId="32" fillId="0" borderId="1" xfId="1" applyNumberFormat="1" applyFont="1" applyBorder="1" applyAlignment="1" applyProtection="1">
      <alignment vertical="center"/>
      <protection hidden="1"/>
    </xf>
    <xf numFmtId="164" fontId="32" fillId="0" borderId="1" xfId="1" applyFont="1" applyBorder="1" applyAlignment="1" applyProtection="1">
      <alignment vertical="center"/>
      <protection locked="0"/>
    </xf>
    <xf numFmtId="4" fontId="32" fillId="0" borderId="1" xfId="0" applyNumberFormat="1" applyFont="1" applyBorder="1" applyAlignment="1" applyProtection="1">
      <alignment vertical="center"/>
      <protection locked="0"/>
    </xf>
    <xf numFmtId="0" fontId="1" fillId="7" borderId="24" xfId="0" applyFont="1" applyFill="1" applyBorder="1" applyAlignment="1">
      <alignment horizontal="center" vertical="center"/>
    </xf>
    <xf numFmtId="43" fontId="1" fillId="7" borderId="7" xfId="0" applyNumberFormat="1" applyFont="1" applyFill="1" applyBorder="1" applyAlignment="1">
      <alignment horizontal="center" wrapText="1"/>
    </xf>
    <xf numFmtId="164" fontId="1" fillId="0" borderId="13" xfId="1" applyFont="1" applyFill="1" applyBorder="1" applyAlignment="1">
      <alignment horizontal="center" wrapText="1"/>
    </xf>
    <xf numFmtId="164" fontId="1" fillId="0" borderId="7" xfId="1" applyFont="1" applyFill="1" applyBorder="1" applyAlignment="1">
      <alignment horizontal="center" wrapText="1"/>
    </xf>
    <xf numFmtId="0" fontId="3" fillId="0" borderId="21" xfId="0" applyFont="1" applyBorder="1" applyAlignment="1">
      <alignment horizontal="left"/>
    </xf>
    <xf numFmtId="164" fontId="35" fillId="0" borderId="13" xfId="1" applyFont="1" applyFill="1" applyBorder="1" applyAlignment="1">
      <alignment wrapText="1"/>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34" fillId="0" borderId="0" xfId="0" applyFont="1" applyAlignment="1">
      <alignment horizontal="left" wrapText="1"/>
    </xf>
    <xf numFmtId="168" fontId="28" fillId="0" borderId="15" xfId="0" applyNumberFormat="1" applyFont="1" applyBorder="1" applyAlignment="1" applyProtection="1">
      <alignment horizontal="center"/>
      <protection locked="0"/>
    </xf>
    <xf numFmtId="168" fontId="28" fillId="0" borderId="16" xfId="0" applyNumberFormat="1" applyFont="1" applyBorder="1" applyAlignment="1" applyProtection="1">
      <alignment horizontal="center"/>
      <protection locked="0"/>
    </xf>
    <xf numFmtId="168" fontId="28" fillId="0" borderId="19" xfId="0" applyNumberFormat="1" applyFont="1" applyBorder="1" applyAlignment="1" applyProtection="1">
      <alignment horizontal="center"/>
      <protection locked="0"/>
    </xf>
    <xf numFmtId="169" fontId="28" fillId="0" borderId="15" xfId="0" applyNumberFormat="1" applyFont="1" applyBorder="1" applyAlignment="1" applyProtection="1">
      <alignment horizontal="center"/>
      <protection locked="0"/>
    </xf>
    <xf numFmtId="169" fontId="28" fillId="0" borderId="16" xfId="0" applyNumberFormat="1" applyFont="1" applyBorder="1" applyAlignment="1" applyProtection="1">
      <alignment horizontal="center"/>
      <protection locked="0"/>
    </xf>
    <xf numFmtId="169" fontId="28" fillId="0" borderId="19" xfId="0" applyNumberFormat="1" applyFont="1" applyBorder="1" applyAlignment="1" applyProtection="1">
      <alignment horizontal="center"/>
      <protection locked="0"/>
    </xf>
    <xf numFmtId="0" fontId="34" fillId="0" borderId="0" xfId="0" applyFont="1" applyAlignment="1">
      <alignment horizontal="left" vertical="top" wrapText="1"/>
    </xf>
    <xf numFmtId="0" fontId="29" fillId="0" borderId="0" xfId="0" applyFont="1" applyAlignment="1" applyProtection="1">
      <alignment horizontal="center" vertical="top" wrapText="1"/>
      <protection locked="0"/>
    </xf>
    <xf numFmtId="0" fontId="29" fillId="0" borderId="0" xfId="0" applyFont="1" applyAlignment="1" applyProtection="1">
      <alignment horizontal="left" vertical="top" wrapText="1"/>
      <protection locked="0"/>
    </xf>
  </cellXfs>
  <cellStyles count="4">
    <cellStyle name="Comma" xfId="1" builtinId="3"/>
    <cellStyle name="Comma 3" xfId="3" xr:uid="{37B91B21-D4F2-4803-AA2E-EF4C8F282540}"/>
    <cellStyle name="Normal" xfId="0" builtinId="0"/>
    <cellStyle name="Normal 2" xfId="2" xr:uid="{0D093794-0102-4ED4-97CB-3F9A3B1CB925}"/>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zoomScaleNormal="100" workbookViewId="0">
      <selection activeCell="G8" sqref="G8"/>
    </sheetView>
  </sheetViews>
  <sheetFormatPr defaultRowHeight="15" x14ac:dyDescent="0.25"/>
  <cols>
    <col min="1" max="1" width="14.42578125" customWidth="1"/>
    <col min="2" max="2" width="17.28515625" customWidth="1"/>
    <col min="3" max="3" width="13" customWidth="1"/>
    <col min="4" max="4" width="11.7109375" customWidth="1"/>
    <col min="5" max="5" width="10.5703125" customWidth="1"/>
    <col min="11" max="11" width="14.28515625" customWidth="1"/>
  </cols>
  <sheetData>
    <row r="1" spans="1:19" x14ac:dyDescent="0.25">
      <c r="A1" s="205" t="s">
        <v>9</v>
      </c>
      <c r="B1" s="205"/>
      <c r="H1" t="s">
        <v>60</v>
      </c>
    </row>
    <row r="3" spans="1:19" x14ac:dyDescent="0.25">
      <c r="A3" s="1" t="s">
        <v>8</v>
      </c>
    </row>
    <row r="4" spans="1:19" x14ac:dyDescent="0.25">
      <c r="A4" s="1" t="s">
        <v>168</v>
      </c>
    </row>
    <row r="5" spans="1:19" ht="15.75" thickBot="1" x14ac:dyDescent="0.3">
      <c r="K5" s="208"/>
      <c r="L5" s="208"/>
      <c r="M5" s="208"/>
      <c r="N5" s="208"/>
      <c r="O5" s="208"/>
      <c r="P5" s="208"/>
      <c r="Q5" s="208"/>
      <c r="R5" s="208"/>
      <c r="S5" s="208"/>
    </row>
    <row r="6" spans="1:19" ht="28.5" customHeight="1" thickBot="1" x14ac:dyDescent="0.3">
      <c r="A6" s="210" t="s">
        <v>0</v>
      </c>
      <c r="B6" s="212" t="s">
        <v>1</v>
      </c>
      <c r="C6" s="206" t="s">
        <v>10</v>
      </c>
      <c r="D6" s="207"/>
      <c r="E6" s="206" t="s">
        <v>11</v>
      </c>
      <c r="F6" s="209"/>
      <c r="G6" s="209"/>
      <c r="H6" s="207"/>
      <c r="K6" s="2"/>
    </row>
    <row r="7" spans="1:19" ht="15.75" thickBot="1" x14ac:dyDescent="0.3">
      <c r="A7" s="211"/>
      <c r="B7" s="213"/>
      <c r="C7" s="137" t="s">
        <v>2</v>
      </c>
      <c r="D7" s="147" t="s">
        <v>3</v>
      </c>
      <c r="E7" s="137" t="s">
        <v>4</v>
      </c>
      <c r="F7" s="138" t="s">
        <v>5</v>
      </c>
      <c r="G7" s="138" t="s">
        <v>6</v>
      </c>
      <c r="H7" s="139" t="s">
        <v>7</v>
      </c>
      <c r="K7" s="2"/>
    </row>
    <row r="8" spans="1:19" s="190" customFormat="1" ht="15.75" thickBot="1" x14ac:dyDescent="0.3">
      <c r="A8" s="148" t="s">
        <v>161</v>
      </c>
      <c r="B8" s="149" t="s">
        <v>162</v>
      </c>
      <c r="C8" s="150">
        <v>1</v>
      </c>
      <c r="D8" s="151"/>
      <c r="E8" s="150">
        <v>17</v>
      </c>
      <c r="F8" s="152">
        <v>17</v>
      </c>
      <c r="G8" s="152">
        <v>2</v>
      </c>
      <c r="H8" s="151"/>
    </row>
    <row r="9" spans="1:19" ht="15.75" thickBot="1" x14ac:dyDescent="0.3">
      <c r="A9" s="153" t="s">
        <v>89</v>
      </c>
      <c r="B9" s="154"/>
      <c r="C9" s="156">
        <f t="shared" ref="C9:H9" si="0">SUM(C8:C8)</f>
        <v>1</v>
      </c>
      <c r="D9" s="191">
        <f t="shared" si="0"/>
        <v>0</v>
      </c>
      <c r="E9" s="191">
        <f t="shared" si="0"/>
        <v>17</v>
      </c>
      <c r="F9" s="191">
        <f t="shared" si="0"/>
        <v>17</v>
      </c>
      <c r="G9" s="191">
        <f t="shared" si="0"/>
        <v>2</v>
      </c>
      <c r="H9" s="192">
        <f t="shared" si="0"/>
        <v>0</v>
      </c>
      <c r="K9" s="54">
        <f>SUM(F9:H9)</f>
        <v>19</v>
      </c>
    </row>
    <row r="11" spans="1:19" x14ac:dyDescent="0.25">
      <c r="A11" s="145" t="s">
        <v>149</v>
      </c>
    </row>
    <row r="12" spans="1:19" x14ac:dyDescent="0.25">
      <c r="A12" t="s">
        <v>170</v>
      </c>
    </row>
    <row r="13" spans="1:19" x14ac:dyDescent="0.25">
      <c r="A13" s="188"/>
    </row>
    <row r="14" spans="1:19" x14ac:dyDescent="0.25">
      <c r="A14" s="188" t="s">
        <v>171</v>
      </c>
    </row>
    <row r="15" spans="1:19" x14ac:dyDescent="0.25">
      <c r="A15" s="188"/>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7"/>
  <sheetViews>
    <sheetView tabSelected="1" zoomScaleNormal="100" workbookViewId="0"/>
  </sheetViews>
  <sheetFormatPr defaultRowHeight="15" x14ac:dyDescent="0.25"/>
  <cols>
    <col min="1" max="2" width="16.140625" customWidth="1"/>
    <col min="3" max="3" width="20.140625" customWidth="1"/>
    <col min="4" max="4" width="21.7109375" customWidth="1"/>
    <col min="5" max="5" width="11.7109375" customWidth="1"/>
    <col min="6" max="6" width="10.5703125" customWidth="1"/>
    <col min="8" max="8" width="14.85546875" customWidth="1"/>
    <col min="12" max="12" width="14.28515625" customWidth="1"/>
  </cols>
  <sheetData>
    <row r="1" spans="1:9" x14ac:dyDescent="0.25">
      <c r="A1" s="7" t="s">
        <v>9</v>
      </c>
      <c r="B1" s="7"/>
      <c r="C1" s="5"/>
      <c r="H1" t="s">
        <v>60</v>
      </c>
    </row>
    <row r="3" spans="1:9" x14ac:dyDescent="0.25">
      <c r="A3" s="1" t="s">
        <v>13</v>
      </c>
      <c r="B3" s="1"/>
    </row>
    <row r="4" spans="1:9" x14ac:dyDescent="0.25">
      <c r="A4" s="1"/>
      <c r="B4" s="1"/>
    </row>
    <row r="5" spans="1:9" x14ac:dyDescent="0.25">
      <c r="A5" s="1" t="s">
        <v>14</v>
      </c>
      <c r="B5" s="1"/>
      <c r="D5" s="31" t="s">
        <v>161</v>
      </c>
    </row>
    <row r="6" spans="1:9" x14ac:dyDescent="0.25">
      <c r="A6" s="1" t="s">
        <v>15</v>
      </c>
      <c r="B6" s="1"/>
      <c r="D6" s="189" t="s">
        <v>162</v>
      </c>
    </row>
    <row r="7" spans="1:9" x14ac:dyDescent="0.25">
      <c r="A7" s="1" t="s">
        <v>16</v>
      </c>
      <c r="B7" s="1"/>
      <c r="D7" s="31" t="s">
        <v>169</v>
      </c>
    </row>
    <row r="8" spans="1:9" x14ac:dyDescent="0.25">
      <c r="A8" s="1" t="s">
        <v>17</v>
      </c>
      <c r="B8" s="1"/>
      <c r="D8" s="32">
        <v>44455</v>
      </c>
    </row>
    <row r="9" spans="1:9" x14ac:dyDescent="0.25">
      <c r="A9" s="1" t="s">
        <v>18</v>
      </c>
      <c r="B9" s="1"/>
      <c r="D9" s="32">
        <v>44468</v>
      </c>
    </row>
    <row r="10" spans="1:9" x14ac:dyDescent="0.25">
      <c r="A10" s="1"/>
      <c r="B10" s="1"/>
      <c r="D10" s="16"/>
    </row>
    <row r="11" spans="1:9" ht="13.5" customHeight="1" x14ac:dyDescent="0.25">
      <c r="A11" s="1" t="s">
        <v>30</v>
      </c>
      <c r="B11" s="1"/>
      <c r="D11" s="16"/>
    </row>
    <row r="12" spans="1:9" ht="13.5" customHeight="1" thickBot="1" x14ac:dyDescent="0.3">
      <c r="A12" s="1"/>
      <c r="B12" s="1"/>
      <c r="D12" s="16"/>
    </row>
    <row r="13" spans="1:9" ht="28.5" customHeight="1" thickBot="1" x14ac:dyDescent="0.3">
      <c r="A13" s="219" t="s">
        <v>20</v>
      </c>
      <c r="B13" s="220"/>
      <c r="C13" s="33" t="s">
        <v>27</v>
      </c>
      <c r="D13" s="220" t="s">
        <v>26</v>
      </c>
      <c r="E13" s="220"/>
      <c r="F13" s="220"/>
      <c r="G13" s="220"/>
      <c r="H13" s="221"/>
      <c r="I13" s="6"/>
    </row>
    <row r="14" spans="1:9" x14ac:dyDescent="0.25">
      <c r="A14" s="10" t="s">
        <v>2</v>
      </c>
      <c r="B14" s="23" t="s">
        <v>3</v>
      </c>
      <c r="C14" s="34" t="s">
        <v>4</v>
      </c>
      <c r="D14" s="17" t="s">
        <v>5</v>
      </c>
      <c r="E14" s="11" t="s">
        <v>6</v>
      </c>
      <c r="F14" s="12" t="s">
        <v>7</v>
      </c>
      <c r="G14" s="12" t="s">
        <v>24</v>
      </c>
      <c r="H14" s="12" t="s">
        <v>25</v>
      </c>
      <c r="I14" s="6"/>
    </row>
    <row r="15" spans="1:9" ht="15.75" thickBot="1" x14ac:dyDescent="0.3">
      <c r="A15" s="195">
        <v>1</v>
      </c>
      <c r="B15" s="24">
        <v>0</v>
      </c>
      <c r="C15" s="199">
        <f>Centralizator!E9</f>
        <v>17</v>
      </c>
      <c r="D15" s="18">
        <f>Centralizator!F9</f>
        <v>17</v>
      </c>
      <c r="E15" s="8">
        <f>Centralizator!G9</f>
        <v>2</v>
      </c>
      <c r="F15" s="9">
        <f>Centralizator!H9</f>
        <v>0</v>
      </c>
      <c r="G15" s="9">
        <v>0</v>
      </c>
      <c r="H15" s="9">
        <v>0</v>
      </c>
      <c r="I15" s="3"/>
    </row>
    <row r="16" spans="1:9" x14ac:dyDescent="0.25">
      <c r="A16" s="35"/>
      <c r="B16" s="35"/>
      <c r="C16" s="35"/>
      <c r="D16" s="35"/>
      <c r="E16" s="35"/>
      <c r="F16" s="35"/>
      <c r="G16" s="35"/>
      <c r="H16" s="35"/>
      <c r="I16" s="3"/>
    </row>
    <row r="17" spans="1:10" ht="13.5" customHeight="1" x14ac:dyDescent="0.25">
      <c r="A17" s="1" t="s">
        <v>28</v>
      </c>
      <c r="B17" s="1"/>
      <c r="D17" s="16"/>
    </row>
    <row r="18" spans="1:10" ht="15.75" thickBot="1" x14ac:dyDescent="0.3">
      <c r="A18" s="3"/>
      <c r="B18" s="3"/>
      <c r="C18" s="3"/>
      <c r="D18" s="3"/>
      <c r="E18" s="3"/>
      <c r="F18" s="3"/>
      <c r="G18" s="3"/>
      <c r="H18" s="3"/>
      <c r="I18" s="3"/>
      <c r="J18" s="3"/>
    </row>
    <row r="19" spans="1:10" ht="15.75" thickBot="1" x14ac:dyDescent="0.3">
      <c r="A19" s="214" t="s">
        <v>22</v>
      </c>
      <c r="B19" s="215"/>
      <c r="C19" s="215"/>
      <c r="D19" s="215"/>
      <c r="E19" s="215"/>
      <c r="F19" s="215"/>
      <c r="G19" s="215"/>
      <c r="H19" s="215"/>
      <c r="I19" s="215"/>
      <c r="J19" s="216"/>
    </row>
    <row r="20" spans="1:10" x14ac:dyDescent="0.25">
      <c r="A20" s="13">
        <v>40</v>
      </c>
      <c r="B20" s="19">
        <v>63</v>
      </c>
      <c r="C20" s="14">
        <v>75</v>
      </c>
      <c r="D20" s="14">
        <v>90</v>
      </c>
      <c r="E20" s="14">
        <v>110</v>
      </c>
      <c r="F20" s="14">
        <v>125</v>
      </c>
      <c r="G20" s="14">
        <v>160</v>
      </c>
      <c r="H20" s="14">
        <v>180</v>
      </c>
      <c r="I20" s="14">
        <v>200</v>
      </c>
      <c r="J20" s="15">
        <v>250</v>
      </c>
    </row>
    <row r="21" spans="1:10" ht="15.75" thickBot="1" x14ac:dyDescent="0.3">
      <c r="A21" s="202"/>
      <c r="B21" s="186">
        <v>1</v>
      </c>
      <c r="C21" s="193"/>
      <c r="D21" s="204"/>
      <c r="E21" s="47">
        <v>0</v>
      </c>
      <c r="F21" s="47">
        <v>0</v>
      </c>
      <c r="G21" s="47">
        <v>0</v>
      </c>
      <c r="H21" s="47">
        <v>0</v>
      </c>
      <c r="I21" s="47">
        <v>0</v>
      </c>
      <c r="J21" s="48">
        <v>0</v>
      </c>
    </row>
    <row r="22" spans="1:10" ht="15.75" thickBot="1" x14ac:dyDescent="0.3">
      <c r="A22" s="26"/>
      <c r="B22" s="203"/>
      <c r="C22" s="37"/>
      <c r="D22" s="37"/>
      <c r="E22" s="37"/>
      <c r="F22" s="37"/>
      <c r="G22" s="37"/>
      <c r="H22" s="37"/>
      <c r="I22" s="37"/>
      <c r="J22" s="38"/>
    </row>
    <row r="23" spans="1:10" ht="15.75" thickBot="1" x14ac:dyDescent="0.3">
      <c r="A23" s="214" t="s">
        <v>37</v>
      </c>
      <c r="B23" s="215"/>
      <c r="C23" s="215"/>
      <c r="D23" s="215"/>
      <c r="E23" s="215"/>
      <c r="F23" s="215"/>
      <c r="G23" s="215"/>
      <c r="H23" s="215"/>
      <c r="I23" s="215"/>
      <c r="J23" s="216"/>
    </row>
    <row r="24" spans="1:10" x14ac:dyDescent="0.25">
      <c r="A24" s="13">
        <v>40</v>
      </c>
      <c r="B24" s="19">
        <v>63</v>
      </c>
      <c r="C24" s="14">
        <v>75</v>
      </c>
      <c r="D24" s="14">
        <v>90</v>
      </c>
      <c r="E24" s="14">
        <v>110</v>
      </c>
      <c r="F24" s="14">
        <v>125</v>
      </c>
      <c r="G24" s="14">
        <v>160</v>
      </c>
      <c r="H24" s="14">
        <v>180</v>
      </c>
      <c r="I24" s="14">
        <v>200</v>
      </c>
      <c r="J24" s="15">
        <v>250</v>
      </c>
    </row>
    <row r="25" spans="1:10" ht="15.75" thickBot="1" x14ac:dyDescent="0.3">
      <c r="A25" s="202"/>
      <c r="B25" s="186">
        <v>120</v>
      </c>
      <c r="C25" s="194"/>
      <c r="D25" s="204"/>
      <c r="E25" s="47">
        <v>0</v>
      </c>
      <c r="F25" s="47">
        <v>0</v>
      </c>
      <c r="G25" s="47">
        <v>0</v>
      </c>
      <c r="H25" s="47">
        <v>0</v>
      </c>
      <c r="I25" s="47">
        <v>0</v>
      </c>
      <c r="J25" s="48">
        <v>0</v>
      </c>
    </row>
    <row r="26" spans="1:10" ht="15.75" thickBot="1" x14ac:dyDescent="0.3">
      <c r="A26" s="3"/>
      <c r="B26" s="203"/>
      <c r="C26" s="3"/>
      <c r="D26" s="3"/>
      <c r="E26" s="3"/>
      <c r="F26" s="3"/>
      <c r="G26" s="3"/>
      <c r="H26" s="3"/>
      <c r="I26" s="3"/>
      <c r="J26" s="3"/>
    </row>
    <row r="27" spans="1:10" ht="15.75" thickBot="1" x14ac:dyDescent="0.3">
      <c r="A27" s="214" t="s">
        <v>23</v>
      </c>
      <c r="B27" s="215"/>
      <c r="C27" s="215"/>
      <c r="D27" s="215"/>
      <c r="E27" s="215"/>
      <c r="F27" s="215"/>
      <c r="G27" s="215"/>
      <c r="H27" s="215"/>
      <c r="I27" s="215"/>
      <c r="J27" s="216"/>
    </row>
    <row r="28" spans="1:10" x14ac:dyDescent="0.25">
      <c r="A28" s="13">
        <v>40</v>
      </c>
      <c r="B28" s="19">
        <v>63</v>
      </c>
      <c r="C28" s="14">
        <v>75</v>
      </c>
      <c r="D28" s="14">
        <v>90</v>
      </c>
      <c r="E28" s="14">
        <v>110</v>
      </c>
      <c r="F28" s="14">
        <v>125</v>
      </c>
      <c r="G28" s="14">
        <v>160</v>
      </c>
      <c r="H28" s="14">
        <v>180</v>
      </c>
      <c r="I28" s="14">
        <v>200</v>
      </c>
      <c r="J28" s="15">
        <v>250</v>
      </c>
    </row>
    <row r="29" spans="1:10" ht="15.75" thickBot="1" x14ac:dyDescent="0.3">
      <c r="A29" s="45">
        <v>0</v>
      </c>
      <c r="B29" s="46">
        <v>0</v>
      </c>
      <c r="C29" s="47">
        <v>0</v>
      </c>
      <c r="D29" s="47">
        <v>0</v>
      </c>
      <c r="E29" s="47">
        <v>0</v>
      </c>
      <c r="F29" s="47">
        <v>0</v>
      </c>
      <c r="G29" s="47">
        <v>0</v>
      </c>
      <c r="H29" s="47">
        <v>0</v>
      </c>
      <c r="I29" s="47">
        <v>0</v>
      </c>
      <c r="J29" s="48">
        <v>0</v>
      </c>
    </row>
    <row r="30" spans="1:10" s="30" customFormat="1" ht="15.75" thickBot="1" x14ac:dyDescent="0.3">
      <c r="A30" s="29"/>
      <c r="B30" s="29"/>
      <c r="C30" s="28"/>
      <c r="D30" s="28"/>
      <c r="E30" s="28"/>
      <c r="F30" s="28"/>
      <c r="G30" s="28"/>
      <c r="H30" s="28"/>
      <c r="I30" s="28"/>
      <c r="J30" s="28"/>
    </row>
    <row r="31" spans="1:10" ht="15.75" thickBot="1" x14ac:dyDescent="0.3">
      <c r="A31" s="214" t="s">
        <v>38</v>
      </c>
      <c r="B31" s="215"/>
      <c r="C31" s="215"/>
      <c r="D31" s="215"/>
      <c r="E31" s="215"/>
      <c r="F31" s="215"/>
      <c r="G31" s="215"/>
      <c r="H31" s="215"/>
      <c r="I31" s="215"/>
      <c r="J31" s="216"/>
    </row>
    <row r="32" spans="1:10" x14ac:dyDescent="0.25">
      <c r="A32" s="13">
        <v>40</v>
      </c>
      <c r="B32" s="19">
        <v>63</v>
      </c>
      <c r="C32" s="14">
        <v>75</v>
      </c>
      <c r="D32" s="14">
        <v>90</v>
      </c>
      <c r="E32" s="14">
        <v>110</v>
      </c>
      <c r="F32" s="14">
        <v>125</v>
      </c>
      <c r="G32" s="14">
        <v>160</v>
      </c>
      <c r="H32" s="14">
        <v>180</v>
      </c>
      <c r="I32" s="14">
        <v>200</v>
      </c>
      <c r="J32" s="15">
        <v>250</v>
      </c>
    </row>
    <row r="33" spans="1:11" ht="15.75" thickBot="1" x14ac:dyDescent="0.3">
      <c r="A33" s="45">
        <v>0</v>
      </c>
      <c r="B33" s="46">
        <v>0</v>
      </c>
      <c r="C33" s="47">
        <v>0</v>
      </c>
      <c r="D33" s="47">
        <v>0</v>
      </c>
      <c r="E33" s="47">
        <v>0</v>
      </c>
      <c r="F33" s="47">
        <v>0</v>
      </c>
      <c r="G33" s="47">
        <v>0</v>
      </c>
      <c r="H33" s="47">
        <v>0</v>
      </c>
      <c r="I33" s="47">
        <v>0</v>
      </c>
      <c r="J33" s="48">
        <v>0</v>
      </c>
    </row>
    <row r="34" spans="1:11" ht="15.75" thickBot="1" x14ac:dyDescent="0.3">
      <c r="A34" s="26"/>
      <c r="B34" s="27"/>
      <c r="C34" s="28"/>
      <c r="D34" s="28"/>
      <c r="E34" s="28"/>
      <c r="F34" s="28"/>
      <c r="G34" s="28"/>
      <c r="H34" s="28"/>
      <c r="I34" s="28"/>
      <c r="J34" s="28"/>
    </row>
    <row r="35" spans="1:11" ht="28.5" customHeight="1" thickBot="1" x14ac:dyDescent="0.3">
      <c r="A35" s="219" t="s">
        <v>21</v>
      </c>
      <c r="B35" s="221"/>
      <c r="C35" s="36" t="s">
        <v>31</v>
      </c>
      <c r="D35" s="25"/>
      <c r="E35" s="25"/>
      <c r="F35" s="25"/>
      <c r="G35" s="3"/>
      <c r="H35" s="3"/>
      <c r="I35" s="6"/>
    </row>
    <row r="36" spans="1:11" x14ac:dyDescent="0.25">
      <c r="A36" s="10" t="s">
        <v>2</v>
      </c>
      <c r="B36" s="23" t="s">
        <v>3</v>
      </c>
      <c r="C36" s="36"/>
      <c r="D36" s="25"/>
      <c r="E36" s="25"/>
      <c r="F36" s="25"/>
      <c r="G36" s="3"/>
      <c r="H36" s="3"/>
      <c r="I36" s="6"/>
    </row>
    <row r="37" spans="1:11" ht="15.75" thickBot="1" x14ac:dyDescent="0.3">
      <c r="A37" s="187">
        <f>SUM(A25:J25)</f>
        <v>120</v>
      </c>
      <c r="B37" s="49">
        <f>SUM(A33:J33)</f>
        <v>0</v>
      </c>
      <c r="C37" s="50">
        <f>B37+A37</f>
        <v>120</v>
      </c>
      <c r="D37" s="25"/>
      <c r="E37" s="25"/>
      <c r="F37" s="25"/>
      <c r="G37" s="3"/>
      <c r="H37" s="3"/>
      <c r="I37" s="3"/>
    </row>
    <row r="38" spans="1:11" x14ac:dyDescent="0.25">
      <c r="A38" s="22"/>
      <c r="B38" s="22"/>
      <c r="C38" s="22"/>
      <c r="D38" s="22"/>
      <c r="E38" s="22"/>
      <c r="F38" s="22"/>
      <c r="G38" s="22"/>
      <c r="H38" s="22"/>
      <c r="I38" s="22"/>
      <c r="J38" s="3"/>
    </row>
    <row r="39" spans="1:11" x14ac:dyDescent="0.25">
      <c r="A39" s="1" t="s">
        <v>29</v>
      </c>
      <c r="B39" s="29"/>
      <c r="C39" s="28"/>
      <c r="D39" s="28"/>
      <c r="E39" s="28"/>
      <c r="F39" s="28"/>
      <c r="G39" s="28"/>
      <c r="H39" s="28"/>
      <c r="I39" s="28"/>
      <c r="J39" s="28"/>
    </row>
    <row r="40" spans="1:11" ht="15.75" thickBot="1" x14ac:dyDescent="0.3">
      <c r="A40" s="3"/>
      <c r="B40" s="3"/>
      <c r="C40" s="3"/>
      <c r="D40" s="3"/>
      <c r="E40" s="3"/>
      <c r="F40" s="3"/>
      <c r="G40" s="3"/>
      <c r="H40" s="3"/>
      <c r="I40" s="3"/>
      <c r="J40" s="3"/>
    </row>
    <row r="41" spans="1:11" ht="15.75" thickBot="1" x14ac:dyDescent="0.3">
      <c r="A41" s="214" t="s">
        <v>19</v>
      </c>
      <c r="B41" s="215"/>
      <c r="C41" s="215"/>
      <c r="D41" s="215"/>
      <c r="E41" s="215"/>
      <c r="F41" s="215"/>
      <c r="G41" s="215"/>
      <c r="H41" s="42" t="s">
        <v>39</v>
      </c>
      <c r="I41" s="3"/>
      <c r="J41" s="3"/>
    </row>
    <row r="42" spans="1:11" x14ac:dyDescent="0.25">
      <c r="A42" s="39">
        <v>32</v>
      </c>
      <c r="B42" s="40">
        <v>40</v>
      </c>
      <c r="C42" s="20">
        <v>63</v>
      </c>
      <c r="D42" s="20">
        <v>75</v>
      </c>
      <c r="E42" s="20">
        <v>90</v>
      </c>
      <c r="F42" s="20">
        <v>110</v>
      </c>
      <c r="G42" s="41">
        <v>125</v>
      </c>
      <c r="H42" s="217">
        <f>SUM(A43:G43)</f>
        <v>17</v>
      </c>
      <c r="I42" s="3"/>
      <c r="J42" s="3"/>
    </row>
    <row r="43" spans="1:11" ht="15.75" thickBot="1" x14ac:dyDescent="0.3">
      <c r="A43" s="200">
        <f>Centralizator!E9-B43+C43+D43+E43+F43+G43</f>
        <v>17</v>
      </c>
      <c r="B43" s="201">
        <v>0</v>
      </c>
      <c r="C43" s="47">
        <v>0</v>
      </c>
      <c r="D43" s="47">
        <v>0</v>
      </c>
      <c r="E43" s="47">
        <v>0</v>
      </c>
      <c r="F43" s="47">
        <v>0</v>
      </c>
      <c r="G43" s="51">
        <v>0</v>
      </c>
      <c r="H43" s="218"/>
      <c r="I43" s="3"/>
      <c r="J43" s="3"/>
    </row>
    <row r="44" spans="1:11" ht="15.75" thickBot="1" x14ac:dyDescent="0.3">
      <c r="A44" s="3"/>
      <c r="B44" s="3"/>
      <c r="C44" s="3"/>
      <c r="D44" s="3"/>
      <c r="E44" s="3"/>
      <c r="F44" s="3"/>
      <c r="G44" s="3"/>
      <c r="H44" s="3"/>
      <c r="I44" s="3"/>
      <c r="J44" s="3"/>
    </row>
    <row r="45" spans="1:11" ht="15.75" thickBot="1" x14ac:dyDescent="0.3">
      <c r="A45" s="214" t="s">
        <v>12</v>
      </c>
      <c r="B45" s="215"/>
      <c r="C45" s="215"/>
      <c r="D45" s="215"/>
      <c r="E45" s="215"/>
      <c r="F45" s="215"/>
      <c r="G45" s="216"/>
      <c r="H45" s="42" t="s">
        <v>61</v>
      </c>
      <c r="I45" s="3"/>
      <c r="J45" s="3"/>
    </row>
    <row r="46" spans="1:11" x14ac:dyDescent="0.25">
      <c r="A46" s="39">
        <v>32</v>
      </c>
      <c r="B46" s="40">
        <v>40</v>
      </c>
      <c r="C46" s="20">
        <v>63</v>
      </c>
      <c r="D46" s="20">
        <v>75</v>
      </c>
      <c r="E46" s="20">
        <v>90</v>
      </c>
      <c r="F46" s="20">
        <v>110</v>
      </c>
      <c r="G46" s="21">
        <v>125</v>
      </c>
      <c r="H46" s="217">
        <f>SUM(A47:G47)</f>
        <v>129.99999999999997</v>
      </c>
      <c r="I46" s="3"/>
      <c r="J46" s="3"/>
    </row>
    <row r="47" spans="1:11" ht="15.75" thickBot="1" x14ac:dyDescent="0.3">
      <c r="A47" s="200">
        <v>129.99999999999997</v>
      </c>
      <c r="B47" s="201"/>
      <c r="C47" s="47">
        <v>0</v>
      </c>
      <c r="D47" s="47">
        <v>0</v>
      </c>
      <c r="E47" s="47">
        <v>0</v>
      </c>
      <c r="F47" s="47">
        <v>0</v>
      </c>
      <c r="G47" s="51">
        <v>0</v>
      </c>
      <c r="H47" s="218"/>
      <c r="I47" s="3"/>
      <c r="J47" s="3"/>
    </row>
    <row r="48" spans="1:11" x14ac:dyDescent="0.25">
      <c r="A48" s="3"/>
      <c r="B48" s="3"/>
      <c r="C48" s="3"/>
      <c r="D48" s="3"/>
      <c r="E48" s="3"/>
      <c r="F48" s="3"/>
      <c r="G48" s="3"/>
      <c r="H48" s="3"/>
      <c r="I48" s="3"/>
      <c r="J48" s="3"/>
      <c r="K48" s="3"/>
    </row>
    <row r="49" spans="1:11" ht="18.75" x14ac:dyDescent="0.3">
      <c r="A49" s="1" t="s">
        <v>62</v>
      </c>
      <c r="B49" s="3"/>
      <c r="C49" s="3"/>
      <c r="D49" s="43">
        <f>SUM(D50:D51)</f>
        <v>39932.922000000006</v>
      </c>
      <c r="E49" s="3"/>
      <c r="F49" s="3"/>
      <c r="G49" s="3"/>
      <c r="H49" s="3"/>
      <c r="I49" s="3"/>
      <c r="J49" s="3"/>
      <c r="K49" s="52"/>
    </row>
    <row r="50" spans="1:11" x14ac:dyDescent="0.25">
      <c r="A50" s="1" t="s">
        <v>42</v>
      </c>
      <c r="B50" s="3"/>
      <c r="C50" s="3"/>
      <c r="D50" s="44">
        <f>'C_Detalii Executie extinderi'!E40</f>
        <v>9330.9599999999991</v>
      </c>
      <c r="E50" s="3"/>
      <c r="F50" s="53"/>
      <c r="G50" s="53"/>
      <c r="H50" s="53"/>
      <c r="I50" s="53"/>
      <c r="J50" s="53"/>
      <c r="K50" s="52"/>
    </row>
    <row r="51" spans="1:11" x14ac:dyDescent="0.25">
      <c r="A51" s="1" t="s">
        <v>43</v>
      </c>
      <c r="B51" s="3"/>
      <c r="C51" s="3"/>
      <c r="D51" s="44">
        <f>'D_Detalii Executie racorduri'!E65</f>
        <v>30601.962000000003</v>
      </c>
      <c r="E51" s="3"/>
      <c r="F51" s="53"/>
      <c r="G51" s="53"/>
      <c r="H51" s="53"/>
      <c r="I51" s="53"/>
      <c r="J51" s="53"/>
      <c r="K51" s="52"/>
    </row>
    <row r="52" spans="1:11" x14ac:dyDescent="0.25">
      <c r="A52" s="3"/>
      <c r="B52" s="3"/>
      <c r="C52" s="3"/>
      <c r="D52" s="3"/>
      <c r="E52" s="3"/>
      <c r="F52" s="3"/>
      <c r="G52" s="3"/>
      <c r="H52" s="3"/>
      <c r="I52" s="3"/>
      <c r="J52" s="3"/>
      <c r="K52" s="3"/>
    </row>
    <row r="53" spans="1:11" x14ac:dyDescent="0.25">
      <c r="A53" s="4" t="s">
        <v>55</v>
      </c>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3"/>
      <c r="B56" s="3"/>
      <c r="C56" s="3"/>
      <c r="D56" s="3"/>
      <c r="E56" s="3"/>
      <c r="F56" s="3"/>
      <c r="G56" s="3"/>
      <c r="H56" s="3"/>
      <c r="I56" s="3"/>
      <c r="J56" s="3"/>
      <c r="K56" s="3"/>
    </row>
    <row r="57" spans="1:11" x14ac:dyDescent="0.25">
      <c r="A57" t="s">
        <v>40</v>
      </c>
      <c r="C57" t="s">
        <v>41</v>
      </c>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G64"/>
  <sheetViews>
    <sheetView topLeftCell="A28" workbookViewId="0">
      <selection activeCell="B11" sqref="B11"/>
    </sheetView>
  </sheetViews>
  <sheetFormatPr defaultRowHeight="15" x14ac:dyDescent="0.25"/>
  <cols>
    <col min="1" max="1" width="28.7109375" bestFit="1" customWidth="1"/>
    <col min="2" max="2" width="69.140625" bestFit="1" customWidth="1"/>
    <col min="4" max="4" width="24.140625" bestFit="1" customWidth="1"/>
    <col min="5" max="5" width="17.5703125" bestFit="1" customWidth="1"/>
  </cols>
  <sheetData>
    <row r="1" spans="1:7" ht="15.75" x14ac:dyDescent="0.25">
      <c r="G1" s="157" t="s">
        <v>151</v>
      </c>
    </row>
    <row r="2" spans="1:7" x14ac:dyDescent="0.25">
      <c r="A2" s="1" t="s">
        <v>14</v>
      </c>
      <c r="B2" s="31" t="str">
        <f>A_Centralizarelucrari!D5</f>
        <v>Giurgiu</v>
      </c>
    </row>
    <row r="3" spans="1:7" x14ac:dyDescent="0.25">
      <c r="A3" s="1" t="s">
        <v>15</v>
      </c>
      <c r="B3" s="31" t="str">
        <f>A_Centralizarelucrari!D6</f>
        <v>Adunatii Copaceni</v>
      </c>
    </row>
    <row r="4" spans="1:7" x14ac:dyDescent="0.25">
      <c r="A4" s="1" t="s">
        <v>16</v>
      </c>
      <c r="B4" s="31" t="str">
        <f>A_Centralizarelucrari!D7</f>
        <v>MEGA_GR_2021_009</v>
      </c>
    </row>
    <row r="5" spans="1:7" x14ac:dyDescent="0.25">
      <c r="A5" s="1" t="s">
        <v>17</v>
      </c>
      <c r="B5" s="32">
        <f>A_Centralizarelucrari!D8</f>
        <v>44455</v>
      </c>
    </row>
    <row r="6" spans="1:7" x14ac:dyDescent="0.25">
      <c r="A6" s="1" t="s">
        <v>18</v>
      </c>
      <c r="B6" s="32">
        <f>A_Centralizarelucrari!D9</f>
        <v>44468</v>
      </c>
    </row>
    <row r="8" spans="1:7" x14ac:dyDescent="0.25">
      <c r="A8" s="1" t="s">
        <v>44</v>
      </c>
    </row>
    <row r="9" spans="1:7" ht="15.75" x14ac:dyDescent="0.25">
      <c r="A9" s="158" t="s">
        <v>126</v>
      </c>
      <c r="B9" s="159">
        <f>D14</f>
        <v>120</v>
      </c>
    </row>
    <row r="10" spans="1:7" ht="15.75" x14ac:dyDescent="0.25">
      <c r="A10" s="158" t="s">
        <v>127</v>
      </c>
      <c r="B10" s="159" t="s">
        <v>172</v>
      </c>
    </row>
    <row r="11" spans="1:7" ht="15.75" x14ac:dyDescent="0.25">
      <c r="A11" s="1" t="s">
        <v>150</v>
      </c>
      <c r="B11" s="159">
        <f>Centralizator!C9+Centralizator!D9</f>
        <v>1</v>
      </c>
      <c r="C11" s="155"/>
      <c r="D11" s="155"/>
    </row>
    <row r="12" spans="1:7" ht="78.75" x14ac:dyDescent="0.25">
      <c r="A12" s="160" t="s">
        <v>45</v>
      </c>
      <c r="B12" s="160" t="s">
        <v>128</v>
      </c>
      <c r="C12" s="160" t="s">
        <v>129</v>
      </c>
      <c r="D12" s="160" t="s">
        <v>34</v>
      </c>
      <c r="E12" s="161" t="s">
        <v>63</v>
      </c>
      <c r="F12" s="161" t="s">
        <v>64</v>
      </c>
      <c r="G12" s="161" t="s">
        <v>130</v>
      </c>
    </row>
    <row r="13" spans="1:7" ht="15.75" x14ac:dyDescent="0.25">
      <c r="A13" s="162">
        <v>1</v>
      </c>
      <c r="B13" s="163" t="s">
        <v>131</v>
      </c>
      <c r="C13" s="162"/>
      <c r="D13" s="162"/>
      <c r="E13" s="164">
        <v>8300.9599999999991</v>
      </c>
      <c r="F13" s="164"/>
      <c r="G13" s="164">
        <f>SUM(G14:G23)</f>
        <v>0</v>
      </c>
    </row>
    <row r="14" spans="1:7" ht="15.75" x14ac:dyDescent="0.25">
      <c r="A14" s="165"/>
      <c r="B14" s="166" t="s">
        <v>132</v>
      </c>
      <c r="C14" s="165" t="s">
        <v>71</v>
      </c>
      <c r="D14" s="167">
        <v>120</v>
      </c>
      <c r="E14" s="168">
        <v>1110.48</v>
      </c>
      <c r="F14" s="168"/>
      <c r="G14" s="168">
        <f>F14*D14</f>
        <v>0</v>
      </c>
    </row>
    <row r="15" spans="1:7" ht="15.75" x14ac:dyDescent="0.25">
      <c r="A15" s="165"/>
      <c r="B15" s="166" t="s">
        <v>133</v>
      </c>
      <c r="C15" s="165" t="s">
        <v>71</v>
      </c>
      <c r="D15" s="167">
        <v>128</v>
      </c>
      <c r="E15" s="168">
        <v>558.08000000000004</v>
      </c>
      <c r="F15" s="168"/>
      <c r="G15" s="168">
        <f t="shared" ref="G15:G35" si="0">F15*D15</f>
        <v>0</v>
      </c>
    </row>
    <row r="16" spans="1:7" ht="15.75" x14ac:dyDescent="0.25">
      <c r="A16" s="165"/>
      <c r="B16" s="166" t="s">
        <v>134</v>
      </c>
      <c r="C16" s="165" t="s">
        <v>71</v>
      </c>
      <c r="D16" s="167">
        <v>112</v>
      </c>
      <c r="E16" s="168">
        <v>2624.16</v>
      </c>
      <c r="F16" s="168"/>
      <c r="G16" s="168">
        <f t="shared" si="0"/>
        <v>0</v>
      </c>
    </row>
    <row r="17" spans="1:7" ht="15.75" x14ac:dyDescent="0.25">
      <c r="A17" s="165"/>
      <c r="B17" s="166" t="s">
        <v>135</v>
      </c>
      <c r="C17" s="165" t="s">
        <v>35</v>
      </c>
      <c r="D17" s="167">
        <v>1</v>
      </c>
      <c r="E17" s="168">
        <v>100</v>
      </c>
      <c r="F17" s="168"/>
      <c r="G17" s="168">
        <f t="shared" si="0"/>
        <v>0</v>
      </c>
    </row>
    <row r="18" spans="1:7" ht="15.75" x14ac:dyDescent="0.25">
      <c r="A18" s="165"/>
      <c r="B18" s="166" t="s">
        <v>136</v>
      </c>
      <c r="C18" s="165" t="s">
        <v>71</v>
      </c>
      <c r="D18" s="167">
        <v>112</v>
      </c>
      <c r="E18" s="168">
        <v>266.56</v>
      </c>
      <c r="F18" s="168"/>
      <c r="G18" s="168">
        <f t="shared" si="0"/>
        <v>0</v>
      </c>
    </row>
    <row r="19" spans="1:7" ht="15.75" x14ac:dyDescent="0.25">
      <c r="A19" s="165"/>
      <c r="B19" s="166" t="s">
        <v>137</v>
      </c>
      <c r="C19" s="165" t="s">
        <v>71</v>
      </c>
      <c r="D19" s="167">
        <v>112</v>
      </c>
      <c r="E19" s="168">
        <v>1322.72</v>
      </c>
      <c r="F19" s="168"/>
      <c r="G19" s="168">
        <f t="shared" si="0"/>
        <v>0</v>
      </c>
    </row>
    <row r="20" spans="1:7" ht="15.75" x14ac:dyDescent="0.25">
      <c r="A20" s="135"/>
      <c r="B20" s="93" t="s">
        <v>103</v>
      </c>
      <c r="C20" s="165" t="s">
        <v>71</v>
      </c>
      <c r="D20" s="167">
        <v>120</v>
      </c>
      <c r="E20" s="168">
        <v>0</v>
      </c>
      <c r="F20" s="168"/>
      <c r="G20" s="168"/>
    </row>
    <row r="21" spans="1:7" ht="15.75" x14ac:dyDescent="0.25">
      <c r="A21" s="169"/>
      <c r="B21" s="98" t="s">
        <v>163</v>
      </c>
      <c r="C21" s="165" t="s">
        <v>71</v>
      </c>
      <c r="D21" s="170">
        <v>0</v>
      </c>
      <c r="E21" s="168">
        <v>0</v>
      </c>
      <c r="F21" s="168"/>
      <c r="G21" s="168">
        <f t="shared" si="0"/>
        <v>0</v>
      </c>
    </row>
    <row r="22" spans="1:7" ht="15.75" x14ac:dyDescent="0.25">
      <c r="A22" s="169"/>
      <c r="B22" s="98" t="s">
        <v>165</v>
      </c>
      <c r="C22" s="165" t="s">
        <v>71</v>
      </c>
      <c r="D22" s="170">
        <v>8</v>
      </c>
      <c r="E22" s="168">
        <v>2154.96</v>
      </c>
      <c r="F22" s="168"/>
      <c r="G22" s="168">
        <f t="shared" ref="G22" si="1">F22*D22</f>
        <v>0</v>
      </c>
    </row>
    <row r="23" spans="1:7" ht="15.75" x14ac:dyDescent="0.25">
      <c r="A23" s="171"/>
      <c r="B23" s="172" t="s">
        <v>80</v>
      </c>
      <c r="C23" s="165" t="s">
        <v>35</v>
      </c>
      <c r="D23" s="170">
        <v>2</v>
      </c>
      <c r="E23" s="168">
        <v>164</v>
      </c>
      <c r="F23" s="168"/>
      <c r="G23" s="168">
        <f t="shared" si="0"/>
        <v>0</v>
      </c>
    </row>
    <row r="24" spans="1:7" ht="15.75" x14ac:dyDescent="0.25">
      <c r="A24" s="162">
        <v>2</v>
      </c>
      <c r="B24" s="163" t="s">
        <v>138</v>
      </c>
      <c r="C24" s="162"/>
      <c r="D24" s="162">
        <v>0</v>
      </c>
      <c r="E24" s="173">
        <v>0</v>
      </c>
      <c r="F24" s="173"/>
      <c r="G24" s="173">
        <f>G25+G30</f>
        <v>0</v>
      </c>
    </row>
    <row r="25" spans="1:7" ht="15.75" x14ac:dyDescent="0.25">
      <c r="A25" s="174">
        <v>2.1</v>
      </c>
      <c r="B25" s="174" t="s">
        <v>48</v>
      </c>
      <c r="C25" s="174"/>
      <c r="D25" s="174">
        <v>0</v>
      </c>
      <c r="E25" s="175">
        <v>0</v>
      </c>
      <c r="F25" s="176"/>
      <c r="G25" s="175">
        <f>SUM(G26:G29)</f>
        <v>0</v>
      </c>
    </row>
    <row r="26" spans="1:7" x14ac:dyDescent="0.25">
      <c r="A26" s="165"/>
      <c r="B26" s="166" t="s">
        <v>114</v>
      </c>
      <c r="C26" s="165" t="s">
        <v>36</v>
      </c>
      <c r="D26" s="165">
        <v>0</v>
      </c>
      <c r="E26" s="168">
        <v>0</v>
      </c>
      <c r="F26" s="177"/>
      <c r="G26" s="168">
        <f t="shared" si="0"/>
        <v>0</v>
      </c>
    </row>
    <row r="27" spans="1:7" x14ac:dyDescent="0.25">
      <c r="A27" s="165"/>
      <c r="B27" s="166" t="s">
        <v>46</v>
      </c>
      <c r="C27" s="165" t="s">
        <v>36</v>
      </c>
      <c r="D27" s="165">
        <v>0</v>
      </c>
      <c r="E27" s="168">
        <v>0</v>
      </c>
      <c r="F27" s="168"/>
      <c r="G27" s="168">
        <f t="shared" si="0"/>
        <v>0</v>
      </c>
    </row>
    <row r="28" spans="1:7" x14ac:dyDescent="0.25">
      <c r="A28" s="165"/>
      <c r="B28" s="166" t="s">
        <v>87</v>
      </c>
      <c r="C28" s="165" t="s">
        <v>71</v>
      </c>
      <c r="D28" s="165">
        <v>0</v>
      </c>
      <c r="E28" s="168">
        <v>0</v>
      </c>
      <c r="F28" s="168"/>
      <c r="G28" s="168">
        <f t="shared" si="0"/>
        <v>0</v>
      </c>
    </row>
    <row r="29" spans="1:7" x14ac:dyDescent="0.25">
      <c r="A29" s="165"/>
      <c r="B29" s="166" t="s">
        <v>47</v>
      </c>
      <c r="C29" s="165" t="s">
        <v>36</v>
      </c>
      <c r="D29" s="165">
        <v>0</v>
      </c>
      <c r="E29" s="168">
        <v>0</v>
      </c>
      <c r="F29" s="168"/>
      <c r="G29" s="168">
        <f t="shared" si="0"/>
        <v>0</v>
      </c>
    </row>
    <row r="30" spans="1:7" ht="15.75" x14ac:dyDescent="0.25">
      <c r="A30" s="178">
        <v>2.2000000000000002</v>
      </c>
      <c r="B30" s="178" t="s">
        <v>50</v>
      </c>
      <c r="C30" s="179"/>
      <c r="D30" s="179">
        <v>0</v>
      </c>
      <c r="E30" s="175">
        <v>0</v>
      </c>
      <c r="F30" s="176"/>
      <c r="G30" s="175">
        <f>SUM(G31:G35)</f>
        <v>0</v>
      </c>
    </row>
    <row r="31" spans="1:7" x14ac:dyDescent="0.25">
      <c r="A31" s="165"/>
      <c r="B31" s="166" t="s">
        <v>46</v>
      </c>
      <c r="C31" s="165" t="s">
        <v>36</v>
      </c>
      <c r="D31" s="165">
        <v>0</v>
      </c>
      <c r="E31" s="168">
        <v>0</v>
      </c>
      <c r="F31" s="168"/>
      <c r="G31" s="168">
        <f t="shared" si="0"/>
        <v>0</v>
      </c>
    </row>
    <row r="32" spans="1:7" x14ac:dyDescent="0.25">
      <c r="A32" s="165"/>
      <c r="B32" s="166" t="s">
        <v>51</v>
      </c>
      <c r="C32" s="165" t="s">
        <v>36</v>
      </c>
      <c r="D32" s="165">
        <v>0</v>
      </c>
      <c r="E32" s="168">
        <v>0</v>
      </c>
      <c r="F32" s="168"/>
      <c r="G32" s="168">
        <f t="shared" si="0"/>
        <v>0</v>
      </c>
    </row>
    <row r="33" spans="1:7" x14ac:dyDescent="0.25">
      <c r="A33" s="165"/>
      <c r="B33" s="166" t="s">
        <v>118</v>
      </c>
      <c r="C33" s="165" t="s">
        <v>36</v>
      </c>
      <c r="D33" s="165">
        <v>0</v>
      </c>
      <c r="E33" s="168">
        <v>0</v>
      </c>
      <c r="F33" s="168"/>
      <c r="G33" s="168">
        <f t="shared" si="0"/>
        <v>0</v>
      </c>
    </row>
    <row r="34" spans="1:7" x14ac:dyDescent="0.25">
      <c r="A34" s="165"/>
      <c r="B34" s="166" t="s">
        <v>119</v>
      </c>
      <c r="C34" s="165" t="s">
        <v>36</v>
      </c>
      <c r="D34" s="165">
        <v>0</v>
      </c>
      <c r="E34" s="168">
        <v>0</v>
      </c>
      <c r="F34" s="168"/>
      <c r="G34" s="168">
        <f t="shared" si="0"/>
        <v>0</v>
      </c>
    </row>
    <row r="35" spans="1:7" x14ac:dyDescent="0.25">
      <c r="A35" s="165"/>
      <c r="B35" s="166" t="s">
        <v>115</v>
      </c>
      <c r="C35" s="165" t="s">
        <v>36</v>
      </c>
      <c r="D35" s="165">
        <v>0</v>
      </c>
      <c r="E35" s="168">
        <v>0</v>
      </c>
      <c r="F35" s="168"/>
      <c r="G35" s="168">
        <f t="shared" si="0"/>
        <v>0</v>
      </c>
    </row>
    <row r="36" spans="1:7" ht="15.75" x14ac:dyDescent="0.25">
      <c r="A36" s="162">
        <v>3</v>
      </c>
      <c r="B36" s="163" t="s">
        <v>139</v>
      </c>
      <c r="C36" s="162"/>
      <c r="D36" s="162">
        <v>0</v>
      </c>
      <c r="E36" s="173">
        <v>1030</v>
      </c>
      <c r="F36" s="173"/>
      <c r="G36" s="173">
        <f>SUM(G37:G39)</f>
        <v>0</v>
      </c>
    </row>
    <row r="37" spans="1:7" x14ac:dyDescent="0.25">
      <c r="A37" s="165"/>
      <c r="B37" s="166" t="s">
        <v>140</v>
      </c>
      <c r="C37" s="165" t="s">
        <v>35</v>
      </c>
      <c r="D37" s="165">
        <v>1</v>
      </c>
      <c r="E37" s="168">
        <v>450</v>
      </c>
      <c r="F37" s="168"/>
      <c r="G37" s="168">
        <f t="shared" ref="G37:G38" si="2">F37*D37</f>
        <v>0</v>
      </c>
    </row>
    <row r="38" spans="1:7" x14ac:dyDescent="0.25">
      <c r="A38" s="165"/>
      <c r="B38" s="166" t="s">
        <v>141</v>
      </c>
      <c r="C38" s="165" t="s">
        <v>35</v>
      </c>
      <c r="D38" s="165">
        <v>1</v>
      </c>
      <c r="E38" s="168">
        <v>480</v>
      </c>
      <c r="F38" s="168"/>
      <c r="G38" s="168">
        <f t="shared" si="2"/>
        <v>0</v>
      </c>
    </row>
    <row r="39" spans="1:7" x14ac:dyDescent="0.25">
      <c r="A39" s="165"/>
      <c r="B39" s="166" t="s">
        <v>142</v>
      </c>
      <c r="C39" s="165" t="s">
        <v>35</v>
      </c>
      <c r="D39" s="165">
        <v>1</v>
      </c>
      <c r="E39" s="168">
        <v>100</v>
      </c>
      <c r="F39" s="168"/>
      <c r="G39" s="168">
        <f>F39*D39</f>
        <v>0</v>
      </c>
    </row>
    <row r="40" spans="1:7" ht="20.25" x14ac:dyDescent="0.3">
      <c r="B40" s="180" t="s">
        <v>143</v>
      </c>
      <c r="C40" s="180"/>
      <c r="D40" s="180"/>
      <c r="E40" s="181">
        <v>9330.9599999999991</v>
      </c>
      <c r="F40" s="182"/>
      <c r="G40" s="181">
        <f>G36+G24+G13</f>
        <v>0</v>
      </c>
    </row>
    <row r="41" spans="1:7" ht="15.75" thickBot="1" x14ac:dyDescent="0.3">
      <c r="C41" s="155"/>
      <c r="D41" s="155"/>
    </row>
    <row r="42" spans="1:7" ht="16.5" thickBot="1" x14ac:dyDescent="0.3">
      <c r="A42" s="129">
        <v>4</v>
      </c>
      <c r="B42" s="130" t="s">
        <v>94</v>
      </c>
      <c r="C42" s="223" t="s">
        <v>95</v>
      </c>
      <c r="D42" s="224"/>
      <c r="E42" s="224"/>
      <c r="F42" s="224"/>
      <c r="G42" s="225"/>
    </row>
    <row r="43" spans="1:7" ht="47.25" x14ac:dyDescent="0.25">
      <c r="A43" s="129"/>
      <c r="B43" s="131" t="s">
        <v>144</v>
      </c>
      <c r="C43" s="123"/>
      <c r="D43" s="123"/>
      <c r="E43" s="128"/>
      <c r="F43" s="123"/>
      <c r="G43" s="128"/>
    </row>
    <row r="44" spans="1:7" ht="16.5" thickBot="1" x14ac:dyDescent="0.3">
      <c r="A44" s="129">
        <v>5</v>
      </c>
      <c r="B44" s="130" t="s">
        <v>167</v>
      </c>
      <c r="C44" s="123"/>
      <c r="D44" s="123"/>
      <c r="E44" s="128"/>
      <c r="F44" s="123"/>
      <c r="G44" s="128"/>
    </row>
    <row r="45" spans="1:7" ht="111" thickBot="1" x14ac:dyDescent="0.3">
      <c r="A45" s="123"/>
      <c r="B45" s="183" t="s">
        <v>166</v>
      </c>
      <c r="C45" s="226" t="s">
        <v>96</v>
      </c>
      <c r="D45" s="227"/>
      <c r="E45" s="227"/>
      <c r="F45" s="227"/>
      <c r="G45" s="228"/>
    </row>
    <row r="46" spans="1:7" ht="20.25" x14ac:dyDescent="0.3">
      <c r="B46" s="184"/>
      <c r="C46" s="180"/>
      <c r="D46" s="180"/>
      <c r="E46" s="185"/>
      <c r="F46" s="182"/>
      <c r="G46" s="182"/>
    </row>
    <row r="47" spans="1:7" ht="15.75" x14ac:dyDescent="0.25">
      <c r="A47" s="132" t="s">
        <v>53</v>
      </c>
      <c r="B47" s="229" t="s">
        <v>145</v>
      </c>
      <c r="C47" s="229"/>
      <c r="D47" s="229"/>
      <c r="E47" s="229"/>
      <c r="F47" s="229"/>
      <c r="G47" s="229"/>
    </row>
    <row r="48" spans="1:7" ht="15.75" x14ac:dyDescent="0.25">
      <c r="A48" s="132" t="s">
        <v>54</v>
      </c>
      <c r="B48" s="229" t="s">
        <v>146</v>
      </c>
      <c r="C48" s="229"/>
      <c r="D48" s="229"/>
      <c r="E48" s="229"/>
      <c r="F48" s="229"/>
      <c r="G48" s="229"/>
    </row>
    <row r="49" spans="1:7" ht="15.75" x14ac:dyDescent="0.25">
      <c r="A49" s="132" t="s">
        <v>78</v>
      </c>
      <c r="B49" s="229" t="s">
        <v>147</v>
      </c>
      <c r="C49" s="229"/>
      <c r="D49" s="229"/>
      <c r="E49" s="229"/>
      <c r="F49" s="229"/>
      <c r="G49" s="229"/>
    </row>
    <row r="50" spans="1:7" ht="15.75" x14ac:dyDescent="0.25">
      <c r="A50" s="132" t="s">
        <v>116</v>
      </c>
      <c r="B50" s="222" t="s">
        <v>148</v>
      </c>
      <c r="C50" s="222"/>
      <c r="D50" s="222"/>
      <c r="E50" s="222"/>
      <c r="F50" s="222"/>
      <c r="G50" s="222"/>
    </row>
    <row r="52" spans="1:7" ht="15.75" x14ac:dyDescent="0.25">
      <c r="A52" s="56" t="s">
        <v>97</v>
      </c>
      <c r="B52" s="55"/>
      <c r="C52" s="55"/>
      <c r="D52" s="55"/>
      <c r="E52" s="55"/>
      <c r="F52" s="55"/>
    </row>
    <row r="53" spans="1:7" ht="15.75" x14ac:dyDescent="0.25">
      <c r="A53" s="55"/>
      <c r="B53" s="55"/>
      <c r="C53" s="55"/>
      <c r="D53" s="55"/>
      <c r="E53" s="55"/>
      <c r="F53" s="55"/>
    </row>
    <row r="54" spans="1:7" ht="15.75" x14ac:dyDescent="0.25">
      <c r="A54" s="55" t="s">
        <v>98</v>
      </c>
      <c r="B54" s="55"/>
      <c r="C54" s="55"/>
      <c r="D54" s="55"/>
      <c r="E54" s="55"/>
      <c r="F54" s="55"/>
    </row>
    <row r="55" spans="1:7" ht="15.75" x14ac:dyDescent="0.25">
      <c r="A55" s="55"/>
      <c r="B55" s="55"/>
      <c r="C55" s="55"/>
      <c r="D55" s="55"/>
      <c r="E55" s="55"/>
      <c r="F55" s="55"/>
    </row>
    <row r="56" spans="1:7" ht="15.75" x14ac:dyDescent="0.25">
      <c r="A56" s="55" t="s">
        <v>99</v>
      </c>
      <c r="B56" s="55"/>
      <c r="C56" s="55"/>
      <c r="D56" s="55"/>
      <c r="E56" s="55"/>
      <c r="F56" s="55"/>
    </row>
    <row r="57" spans="1:7" ht="15.75" x14ac:dyDescent="0.25">
      <c r="A57" s="55"/>
      <c r="B57" s="55"/>
      <c r="C57" s="55"/>
      <c r="D57" s="55"/>
      <c r="E57" s="55"/>
      <c r="F57" s="55"/>
    </row>
    <row r="58" spans="1:7" ht="15.75" x14ac:dyDescent="0.25">
      <c r="A58" s="55"/>
      <c r="B58" s="55"/>
      <c r="C58" s="55"/>
      <c r="D58" s="55"/>
      <c r="E58" s="55"/>
      <c r="F58" s="55"/>
    </row>
    <row r="59" spans="1:7" ht="15.75" x14ac:dyDescent="0.25">
      <c r="A59" s="56" t="s">
        <v>100</v>
      </c>
      <c r="B59" s="55"/>
      <c r="C59" s="56" t="s">
        <v>100</v>
      </c>
      <c r="D59" s="55"/>
      <c r="E59" s="55"/>
      <c r="F59" s="55"/>
    </row>
    <row r="60" spans="1:7" ht="15.75" x14ac:dyDescent="0.25">
      <c r="A60" s="55"/>
      <c r="B60" s="55"/>
      <c r="C60" s="55"/>
      <c r="D60" s="55"/>
      <c r="E60" s="55"/>
      <c r="F60" s="55"/>
    </row>
    <row r="61" spans="1:7" ht="15.75" x14ac:dyDescent="0.25">
      <c r="A61" s="55" t="s">
        <v>98</v>
      </c>
      <c r="B61" s="55"/>
      <c r="C61" s="55" t="s">
        <v>98</v>
      </c>
      <c r="D61" s="55"/>
      <c r="E61" s="55"/>
      <c r="F61" s="55"/>
    </row>
    <row r="62" spans="1:7" ht="15.75" x14ac:dyDescent="0.25">
      <c r="A62" s="55"/>
      <c r="B62" s="55"/>
      <c r="C62" s="55"/>
      <c r="D62" s="55"/>
      <c r="E62" s="55"/>
      <c r="F62" s="55"/>
    </row>
    <row r="63" spans="1:7" ht="15.75" x14ac:dyDescent="0.25">
      <c r="A63" s="55"/>
      <c r="B63" s="55"/>
      <c r="C63" s="55"/>
      <c r="D63" s="55"/>
      <c r="E63" s="55"/>
      <c r="F63" s="55"/>
    </row>
    <row r="64" spans="1:7" ht="15.75" x14ac:dyDescent="0.25">
      <c r="A64" s="55" t="s">
        <v>99</v>
      </c>
      <c r="B64" s="55"/>
      <c r="C64" s="55" t="s">
        <v>99</v>
      </c>
      <c r="D64" s="55"/>
      <c r="E64" s="55"/>
      <c r="F64" s="55"/>
    </row>
  </sheetData>
  <mergeCells count="6">
    <mergeCell ref="B50:G50"/>
    <mergeCell ref="C42:G42"/>
    <mergeCell ref="C45:G45"/>
    <mergeCell ref="B47:G47"/>
    <mergeCell ref="B48:G48"/>
    <mergeCell ref="B49:G49"/>
  </mergeCells>
  <pageMargins left="0.7" right="0.7" top="0.75" bottom="0.75" header="0.3" footer="0.3"/>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dimension ref="A1:K89"/>
  <sheetViews>
    <sheetView topLeftCell="A46" zoomScaleNormal="100" workbookViewId="0">
      <selection activeCell="D64" sqref="D64"/>
    </sheetView>
  </sheetViews>
  <sheetFormatPr defaultColWidth="8.85546875" defaultRowHeight="15.75" x14ac:dyDescent="0.25"/>
  <cols>
    <col min="1" max="1" width="18.28515625" style="55" customWidth="1"/>
    <col min="2" max="2" width="86.5703125" style="55" customWidth="1"/>
    <col min="3" max="3" width="6" style="55" bestFit="1" customWidth="1"/>
    <col min="4" max="4" width="11.7109375" style="55" customWidth="1"/>
    <col min="5" max="5" width="12.140625" style="55" customWidth="1"/>
    <col min="6" max="6" width="11.28515625" style="55" customWidth="1"/>
    <col min="7" max="7" width="10.85546875" style="55" customWidth="1"/>
    <col min="8" max="8" width="13.7109375" style="57" customWidth="1"/>
    <col min="9" max="9" width="12.42578125" style="55" bestFit="1" customWidth="1"/>
    <col min="10" max="16384" width="8.85546875" style="55"/>
  </cols>
  <sheetData>
    <row r="1" spans="1:9" x14ac:dyDescent="0.25">
      <c r="F1" s="56"/>
      <c r="G1" s="157" t="s">
        <v>152</v>
      </c>
    </row>
    <row r="2" spans="1:9" x14ac:dyDescent="0.25">
      <c r="A2" s="56" t="s">
        <v>14</v>
      </c>
      <c r="B2" s="31" t="str">
        <f>A_Centralizarelucrari!D5</f>
        <v>Giurgiu</v>
      </c>
    </row>
    <row r="3" spans="1:9" x14ac:dyDescent="0.25">
      <c r="A3" s="56" t="s">
        <v>15</v>
      </c>
      <c r="B3" s="31" t="str">
        <f>A_Centralizarelucrari!D6</f>
        <v>Adunatii Copaceni</v>
      </c>
    </row>
    <row r="4" spans="1:9" x14ac:dyDescent="0.25">
      <c r="A4" s="56" t="s">
        <v>16</v>
      </c>
      <c r="B4" s="31" t="str">
        <f>A_Centralizarelucrari!D7</f>
        <v>MEGA_GR_2021_009</v>
      </c>
    </row>
    <row r="5" spans="1:9" x14ac:dyDescent="0.25">
      <c r="A5" s="56" t="s">
        <v>17</v>
      </c>
      <c r="B5" s="32">
        <f>A_Centralizarelucrari!D8</f>
        <v>44455</v>
      </c>
    </row>
    <row r="6" spans="1:9" ht="31.5" x14ac:dyDescent="0.25">
      <c r="A6" s="58" t="s">
        <v>18</v>
      </c>
      <c r="B6" s="32">
        <f>A_Centralizarelucrari!D9</f>
        <v>44468</v>
      </c>
    </row>
    <row r="8" spans="1:9" x14ac:dyDescent="0.25">
      <c r="A8" s="56" t="s">
        <v>52</v>
      </c>
      <c r="E8" s="59"/>
    </row>
    <row r="9" spans="1:9" ht="51.75" customHeight="1" x14ac:dyDescent="0.25">
      <c r="A9" s="60" t="s">
        <v>45</v>
      </c>
      <c r="B9" s="60" t="s">
        <v>32</v>
      </c>
      <c r="C9" s="61" t="s">
        <v>33</v>
      </c>
      <c r="D9" s="62" t="s">
        <v>34</v>
      </c>
      <c r="E9" s="63" t="s">
        <v>63</v>
      </c>
      <c r="F9" s="64" t="s">
        <v>64</v>
      </c>
      <c r="G9" s="64" t="s">
        <v>56</v>
      </c>
    </row>
    <row r="10" spans="1:9" x14ac:dyDescent="0.25">
      <c r="A10" s="65"/>
      <c r="B10" s="66" t="s">
        <v>67</v>
      </c>
      <c r="C10" s="65"/>
      <c r="D10" s="65"/>
      <c r="E10" s="67"/>
      <c r="F10" s="67"/>
      <c r="G10" s="67"/>
    </row>
    <row r="11" spans="1:9" x14ac:dyDescent="0.25">
      <c r="A11" s="68">
        <v>1</v>
      </c>
      <c r="B11" s="69" t="s">
        <v>76</v>
      </c>
      <c r="C11" s="70" t="s">
        <v>35</v>
      </c>
      <c r="D11" s="71">
        <f>Centralizator!K9</f>
        <v>19</v>
      </c>
      <c r="E11" s="72">
        <f>SUM(E12:E15)</f>
        <v>3800</v>
      </c>
      <c r="F11" s="72"/>
      <c r="G11" s="72">
        <f>SUM(G12:G15)</f>
        <v>0</v>
      </c>
    </row>
    <row r="12" spans="1:9" x14ac:dyDescent="0.25">
      <c r="A12" s="73"/>
      <c r="B12" s="74" t="s">
        <v>68</v>
      </c>
      <c r="C12" s="75" t="s">
        <v>35</v>
      </c>
      <c r="D12" s="76">
        <v>17</v>
      </c>
      <c r="E12" s="77">
        <f>D12*200</f>
        <v>3400</v>
      </c>
      <c r="F12" s="77"/>
      <c r="G12" s="77">
        <f t="shared" ref="G12:G17" si="0">F12*D12</f>
        <v>0</v>
      </c>
      <c r="I12" s="136"/>
    </row>
    <row r="13" spans="1:9" x14ac:dyDescent="0.25">
      <c r="A13" s="73"/>
      <c r="B13" s="74" t="s">
        <v>122</v>
      </c>
      <c r="C13" s="75" t="s">
        <v>35</v>
      </c>
      <c r="D13" s="76"/>
      <c r="E13" s="77">
        <f>D13*200</f>
        <v>0</v>
      </c>
      <c r="F13" s="77"/>
      <c r="G13" s="77">
        <f t="shared" si="0"/>
        <v>0</v>
      </c>
    </row>
    <row r="14" spans="1:9" x14ac:dyDescent="0.25">
      <c r="A14" s="73"/>
      <c r="B14" s="74" t="s">
        <v>125</v>
      </c>
      <c r="C14" s="75" t="s">
        <v>35</v>
      </c>
      <c r="D14" s="76">
        <v>2</v>
      </c>
      <c r="E14" s="77">
        <f>D14*200</f>
        <v>400</v>
      </c>
      <c r="F14" s="77"/>
      <c r="G14" s="77">
        <f t="shared" si="0"/>
        <v>0</v>
      </c>
    </row>
    <row r="15" spans="1:9" x14ac:dyDescent="0.25">
      <c r="A15" s="73"/>
      <c r="B15" s="74" t="s">
        <v>121</v>
      </c>
      <c r="C15" s="75" t="s">
        <v>35</v>
      </c>
      <c r="D15" s="76"/>
      <c r="E15" s="77">
        <f>D15*200</f>
        <v>0</v>
      </c>
      <c r="F15" s="77"/>
      <c r="G15" s="77">
        <f t="shared" si="0"/>
        <v>0</v>
      </c>
    </row>
    <row r="16" spans="1:9" x14ac:dyDescent="0.25">
      <c r="A16" s="68">
        <v>2</v>
      </c>
      <c r="B16" s="78" t="s">
        <v>57</v>
      </c>
      <c r="C16" s="70" t="s">
        <v>35</v>
      </c>
      <c r="D16" s="71">
        <f>D11</f>
        <v>19</v>
      </c>
      <c r="E16" s="72">
        <f>D16*50</f>
        <v>950</v>
      </c>
      <c r="F16" s="72"/>
      <c r="G16" s="72">
        <f t="shared" si="0"/>
        <v>0</v>
      </c>
    </row>
    <row r="17" spans="1:10" ht="31.5" x14ac:dyDescent="0.25">
      <c r="A17" s="68">
        <v>3</v>
      </c>
      <c r="B17" s="79" t="s">
        <v>164</v>
      </c>
      <c r="C17" s="75" t="s">
        <v>35</v>
      </c>
      <c r="D17" s="71">
        <v>34</v>
      </c>
      <c r="E17" s="72">
        <f>D17*34.31</f>
        <v>1166.54</v>
      </c>
      <c r="F17" s="77"/>
      <c r="G17" s="72">
        <f t="shared" si="0"/>
        <v>0</v>
      </c>
    </row>
    <row r="18" spans="1:10" x14ac:dyDescent="0.25">
      <c r="A18" s="80"/>
      <c r="B18" s="81" t="s">
        <v>77</v>
      </c>
      <c r="C18" s="65"/>
      <c r="D18" s="82"/>
      <c r="E18" s="83"/>
      <c r="F18" s="83"/>
      <c r="G18" s="84"/>
    </row>
    <row r="19" spans="1:10" s="91" customFormat="1" x14ac:dyDescent="0.25">
      <c r="A19" s="85">
        <v>4</v>
      </c>
      <c r="B19" s="86" t="s">
        <v>66</v>
      </c>
      <c r="C19" s="87" t="s">
        <v>35</v>
      </c>
      <c r="D19" s="88">
        <f>SUM(D20:D31)</f>
        <v>17</v>
      </c>
      <c r="E19" s="89">
        <f>SUM(E20:E32)+E33+E47</f>
        <v>23307.872000000003</v>
      </c>
      <c r="F19" s="89"/>
      <c r="G19" s="89">
        <f>SUM(G20:G32)+G33+G47</f>
        <v>-1143.384</v>
      </c>
      <c r="H19" s="90"/>
      <c r="J19" s="55"/>
    </row>
    <row r="20" spans="1:10" x14ac:dyDescent="0.25">
      <c r="A20" s="73"/>
      <c r="B20" s="142" t="s">
        <v>104</v>
      </c>
      <c r="C20" s="75" t="s">
        <v>35</v>
      </c>
      <c r="D20" s="76"/>
      <c r="E20" s="141">
        <v>0</v>
      </c>
      <c r="F20" s="77"/>
      <c r="G20" s="77">
        <v>0</v>
      </c>
      <c r="I20" s="90"/>
    </row>
    <row r="21" spans="1:10" x14ac:dyDescent="0.25">
      <c r="A21" s="73"/>
      <c r="B21" s="142" t="s">
        <v>105</v>
      </c>
      <c r="C21" s="75" t="s">
        <v>35</v>
      </c>
      <c r="D21" s="76">
        <v>4</v>
      </c>
      <c r="E21" s="141">
        <v>0</v>
      </c>
      <c r="F21" s="77"/>
      <c r="G21" s="77">
        <v>0</v>
      </c>
      <c r="I21" s="90"/>
    </row>
    <row r="22" spans="1:10" x14ac:dyDescent="0.25">
      <c r="A22" s="73"/>
      <c r="B22" s="142" t="s">
        <v>108</v>
      </c>
      <c r="C22" s="75" t="s">
        <v>35</v>
      </c>
      <c r="D22" s="76"/>
      <c r="E22" s="141">
        <f>D22*4.22</f>
        <v>0</v>
      </c>
      <c r="F22" s="77"/>
      <c r="G22" s="77">
        <f>F22*D22</f>
        <v>0</v>
      </c>
      <c r="I22" s="90"/>
    </row>
    <row r="23" spans="1:10" x14ac:dyDescent="0.25">
      <c r="A23" s="73"/>
      <c r="B23" s="142" t="s">
        <v>106</v>
      </c>
      <c r="C23" s="75" t="s">
        <v>35</v>
      </c>
      <c r="D23" s="76">
        <v>1</v>
      </c>
      <c r="E23" s="141">
        <f>D23*4.22</f>
        <v>4.22</v>
      </c>
      <c r="F23" s="77"/>
      <c r="G23" s="77">
        <f t="shared" ref="G23:G32" si="1">F23*D23</f>
        <v>0</v>
      </c>
      <c r="I23" s="90"/>
    </row>
    <row r="24" spans="1:10" x14ac:dyDescent="0.25">
      <c r="A24" s="73"/>
      <c r="B24" s="142" t="s">
        <v>107</v>
      </c>
      <c r="C24" s="75" t="s">
        <v>35</v>
      </c>
      <c r="D24" s="76">
        <v>1</v>
      </c>
      <c r="E24" s="141">
        <f>D24*7.11</f>
        <v>7.11</v>
      </c>
      <c r="F24" s="77"/>
      <c r="G24" s="77">
        <f t="shared" si="1"/>
        <v>0</v>
      </c>
      <c r="I24" s="90"/>
    </row>
    <row r="25" spans="1:10" x14ac:dyDescent="0.25">
      <c r="A25" s="73"/>
      <c r="B25" s="142" t="s">
        <v>109</v>
      </c>
      <c r="C25" s="75" t="s">
        <v>35</v>
      </c>
      <c r="D25" s="76"/>
      <c r="E25" s="141">
        <f>D25*14.1</f>
        <v>0</v>
      </c>
      <c r="F25" s="77"/>
      <c r="G25" s="77">
        <f t="shared" si="1"/>
        <v>0</v>
      </c>
      <c r="I25" s="90"/>
    </row>
    <row r="26" spans="1:10" x14ac:dyDescent="0.25">
      <c r="A26" s="73"/>
      <c r="B26" s="142" t="s">
        <v>110</v>
      </c>
      <c r="C26" s="75" t="s">
        <v>35</v>
      </c>
      <c r="D26" s="76">
        <v>2</v>
      </c>
      <c r="E26" s="141">
        <f>D26*44.84</f>
        <v>89.68</v>
      </c>
      <c r="F26" s="77"/>
      <c r="G26" s="77">
        <f t="shared" si="1"/>
        <v>0</v>
      </c>
      <c r="I26" s="90"/>
    </row>
    <row r="27" spans="1:10" x14ac:dyDescent="0.25">
      <c r="A27" s="73"/>
      <c r="B27" s="142" t="s">
        <v>111</v>
      </c>
      <c r="C27" s="75" t="s">
        <v>35</v>
      </c>
      <c r="D27" s="76"/>
      <c r="E27" s="141">
        <f>D27*55.77</f>
        <v>0</v>
      </c>
      <c r="F27" s="77"/>
      <c r="G27" s="77">
        <f t="shared" si="1"/>
        <v>0</v>
      </c>
      <c r="I27" s="90"/>
    </row>
    <row r="28" spans="1:10" x14ac:dyDescent="0.25">
      <c r="A28" s="73"/>
      <c r="B28" s="142" t="s">
        <v>112</v>
      </c>
      <c r="C28" s="75" t="s">
        <v>35</v>
      </c>
      <c r="D28" s="76">
        <v>3</v>
      </c>
      <c r="E28" s="141">
        <f>D28*70.38</f>
        <v>211.14</v>
      </c>
      <c r="F28" s="77"/>
      <c r="G28" s="77">
        <f t="shared" si="1"/>
        <v>0</v>
      </c>
      <c r="I28" s="90"/>
    </row>
    <row r="29" spans="1:10" x14ac:dyDescent="0.25">
      <c r="A29" s="73"/>
      <c r="B29" s="142" t="s">
        <v>113</v>
      </c>
      <c r="C29" s="75" t="s">
        <v>35</v>
      </c>
      <c r="D29" s="76">
        <v>6</v>
      </c>
      <c r="E29" s="141">
        <f>D29*273</f>
        <v>1638</v>
      </c>
      <c r="F29" s="77"/>
      <c r="G29" s="77">
        <f t="shared" si="1"/>
        <v>0</v>
      </c>
      <c r="I29" s="90"/>
    </row>
    <row r="30" spans="1:10" x14ac:dyDescent="0.25">
      <c r="A30" s="73"/>
      <c r="B30" s="142" t="s">
        <v>124</v>
      </c>
      <c r="C30" s="75" t="s">
        <v>35</v>
      </c>
      <c r="D30" s="76"/>
      <c r="E30" s="141">
        <f>D30*407.67</f>
        <v>0</v>
      </c>
      <c r="F30" s="77"/>
      <c r="G30" s="77">
        <f t="shared" ref="G30" si="2">F30*D30</f>
        <v>0</v>
      </c>
      <c r="I30" s="90"/>
    </row>
    <row r="31" spans="1:10" x14ac:dyDescent="0.25">
      <c r="A31" s="73"/>
      <c r="B31" s="86" t="s">
        <v>160</v>
      </c>
      <c r="C31" s="75"/>
      <c r="D31" s="88"/>
      <c r="E31" s="89"/>
      <c r="F31" s="89"/>
      <c r="G31" s="89"/>
      <c r="I31" s="90"/>
    </row>
    <row r="32" spans="1:10" x14ac:dyDescent="0.25">
      <c r="A32" s="73"/>
      <c r="B32" s="142" t="s">
        <v>153</v>
      </c>
      <c r="C32" s="75" t="s">
        <v>35</v>
      </c>
      <c r="D32" s="196">
        <v>0</v>
      </c>
      <c r="E32" s="197">
        <f>D32*74.78</f>
        <v>0</v>
      </c>
      <c r="F32" s="198"/>
      <c r="G32" s="198">
        <f t="shared" si="1"/>
        <v>0</v>
      </c>
      <c r="I32" s="90"/>
    </row>
    <row r="33" spans="1:10" x14ac:dyDescent="0.25">
      <c r="A33" s="92" t="s">
        <v>69</v>
      </c>
      <c r="B33" s="93" t="s">
        <v>74</v>
      </c>
      <c r="C33" s="70" t="s">
        <v>71</v>
      </c>
      <c r="D33" s="94">
        <f>A_Centralizarelucrari!A47+A_Centralizarelucrari!B47+A_Centralizarelucrari!C47</f>
        <v>129.99999999999997</v>
      </c>
      <c r="E33" s="72">
        <f>SUM(E34:E46)</f>
        <v>20948.88</v>
      </c>
      <c r="F33" s="77"/>
      <c r="G33" s="72">
        <f>SUM(G34:G46)</f>
        <v>-1143.384</v>
      </c>
      <c r="I33" s="90"/>
    </row>
    <row r="34" spans="1:10" x14ac:dyDescent="0.25">
      <c r="A34" s="73" t="s">
        <v>72</v>
      </c>
      <c r="B34" s="95" t="s">
        <v>156</v>
      </c>
      <c r="C34" s="75" t="s">
        <v>71</v>
      </c>
      <c r="D34" s="96">
        <f>D19-D36</f>
        <v>17</v>
      </c>
      <c r="E34" s="77">
        <f>D34*500</f>
        <v>8500</v>
      </c>
      <c r="F34" s="77"/>
      <c r="G34" s="77">
        <f>F34*D34</f>
        <v>0</v>
      </c>
      <c r="I34" s="90"/>
    </row>
    <row r="35" spans="1:10" x14ac:dyDescent="0.25">
      <c r="A35" s="73" t="s">
        <v>73</v>
      </c>
      <c r="B35" s="95" t="s">
        <v>157</v>
      </c>
      <c r="C35" s="75" t="s">
        <v>71</v>
      </c>
      <c r="D35" s="96">
        <f>D33-D34-D37-D36</f>
        <v>112.99999999999997</v>
      </c>
      <c r="E35" s="77">
        <f>D35*80</f>
        <v>9039.9999999999982</v>
      </c>
      <c r="F35" s="77"/>
      <c r="G35" s="77">
        <f>F35*D35</f>
        <v>0</v>
      </c>
      <c r="I35" s="90"/>
    </row>
    <row r="36" spans="1:10" x14ac:dyDescent="0.25">
      <c r="A36" s="73" t="s">
        <v>154</v>
      </c>
      <c r="B36" s="95" t="s">
        <v>158</v>
      </c>
      <c r="C36" s="75" t="s">
        <v>71</v>
      </c>
      <c r="D36" s="96">
        <v>0</v>
      </c>
      <c r="E36" s="77">
        <f>D36*550</f>
        <v>0</v>
      </c>
      <c r="F36" s="77"/>
      <c r="G36" s="77">
        <f>F36*D36</f>
        <v>0</v>
      </c>
      <c r="I36" s="90"/>
    </row>
    <row r="37" spans="1:10" x14ac:dyDescent="0.25">
      <c r="A37" s="73" t="s">
        <v>155</v>
      </c>
      <c r="B37" s="95" t="s">
        <v>159</v>
      </c>
      <c r="C37" s="75" t="s">
        <v>71</v>
      </c>
      <c r="D37" s="96">
        <v>0</v>
      </c>
      <c r="E37" s="77">
        <f>D37*85</f>
        <v>0</v>
      </c>
      <c r="F37" s="77"/>
      <c r="G37" s="77">
        <f>F37*D37</f>
        <v>0</v>
      </c>
      <c r="I37" s="90"/>
    </row>
    <row r="38" spans="1:10" x14ac:dyDescent="0.25">
      <c r="A38" s="73"/>
      <c r="B38" s="135" t="s">
        <v>102</v>
      </c>
      <c r="C38" s="75"/>
      <c r="D38" s="96"/>
      <c r="E38" s="77"/>
      <c r="F38" s="77"/>
      <c r="G38" s="77"/>
      <c r="I38" s="97"/>
    </row>
    <row r="39" spans="1:10" x14ac:dyDescent="0.25">
      <c r="A39" s="73" t="s">
        <v>90</v>
      </c>
      <c r="B39" s="133" t="s">
        <v>103</v>
      </c>
      <c r="C39" s="75" t="s">
        <v>71</v>
      </c>
      <c r="D39" s="94">
        <f>D33-D42</f>
        <v>109.19999999999997</v>
      </c>
      <c r="E39" s="134"/>
      <c r="F39" s="77"/>
      <c r="G39" s="77"/>
      <c r="I39" s="97"/>
    </row>
    <row r="40" spans="1:10" x14ac:dyDescent="0.25">
      <c r="A40" s="73" t="s">
        <v>91</v>
      </c>
      <c r="B40" s="98" t="s">
        <v>82</v>
      </c>
      <c r="C40" s="99"/>
      <c r="D40" s="96"/>
      <c r="E40" s="100"/>
      <c r="F40" s="100"/>
      <c r="G40" s="77"/>
      <c r="I40" s="97"/>
    </row>
    <row r="41" spans="1:10" ht="30" x14ac:dyDescent="0.25">
      <c r="A41" s="73"/>
      <c r="B41" s="143" t="s">
        <v>120</v>
      </c>
      <c r="C41" s="75" t="s">
        <v>71</v>
      </c>
      <c r="D41" s="94">
        <f>D42+D43</f>
        <v>48.8</v>
      </c>
      <c r="E41" s="77">
        <f>-($D$42+$D$43)*23.43</f>
        <v>-1143.384</v>
      </c>
      <c r="F41" s="77"/>
      <c r="G41" s="77">
        <f>-($D$42+$D$43)*23.43</f>
        <v>-1143.384</v>
      </c>
      <c r="I41" s="97"/>
    </row>
    <row r="42" spans="1:10" ht="30" x14ac:dyDescent="0.25">
      <c r="A42" s="73"/>
      <c r="B42" s="143" t="s">
        <v>58</v>
      </c>
      <c r="C42" s="75" t="s">
        <v>71</v>
      </c>
      <c r="D42" s="144">
        <v>20.8</v>
      </c>
      <c r="E42" s="77">
        <f>93.33*D42</f>
        <v>1941.2640000000001</v>
      </c>
      <c r="F42" s="77"/>
      <c r="G42" s="77">
        <f>F42*D42</f>
        <v>0</v>
      </c>
      <c r="I42" s="97"/>
      <c r="J42" s="140"/>
    </row>
    <row r="43" spans="1:10" x14ac:dyDescent="0.25">
      <c r="A43" s="73"/>
      <c r="B43" s="101" t="s">
        <v>80</v>
      </c>
      <c r="C43" s="75" t="s">
        <v>35</v>
      </c>
      <c r="D43" s="144">
        <v>28</v>
      </c>
      <c r="E43" s="77">
        <f>82*D43</f>
        <v>2296</v>
      </c>
      <c r="F43" s="77"/>
      <c r="G43" s="77">
        <f t="shared" ref="G43:G45" si="3">F43*D43</f>
        <v>0</v>
      </c>
      <c r="I43" s="97"/>
    </row>
    <row r="44" spans="1:10" x14ac:dyDescent="0.25">
      <c r="A44" s="73" t="s">
        <v>92</v>
      </c>
      <c r="B44" s="93" t="s">
        <v>79</v>
      </c>
      <c r="C44" s="75" t="s">
        <v>71</v>
      </c>
      <c r="D44" s="96">
        <v>0</v>
      </c>
      <c r="E44" s="77"/>
      <c r="F44" s="77"/>
      <c r="G44" s="77">
        <f t="shared" si="3"/>
        <v>0</v>
      </c>
      <c r="I44" s="97"/>
    </row>
    <row r="45" spans="1:10" x14ac:dyDescent="0.25">
      <c r="A45" s="73" t="s">
        <v>93</v>
      </c>
      <c r="B45" s="93" t="s">
        <v>81</v>
      </c>
      <c r="C45" s="75" t="s">
        <v>71</v>
      </c>
      <c r="D45" s="96">
        <v>0</v>
      </c>
      <c r="E45" s="77"/>
      <c r="F45" s="77"/>
      <c r="G45" s="77">
        <f t="shared" si="3"/>
        <v>0</v>
      </c>
      <c r="I45" s="97"/>
      <c r="J45" s="140"/>
    </row>
    <row r="46" spans="1:10" x14ac:dyDescent="0.25">
      <c r="A46" s="73" t="s">
        <v>101</v>
      </c>
      <c r="B46" s="93" t="s">
        <v>49</v>
      </c>
      <c r="C46" s="75" t="s">
        <v>35</v>
      </c>
      <c r="D46" s="96">
        <v>18</v>
      </c>
      <c r="E46" s="77">
        <f>D46*17.5</f>
        <v>315</v>
      </c>
      <c r="F46" s="77"/>
      <c r="G46" s="77">
        <f>F46*D46</f>
        <v>0</v>
      </c>
      <c r="I46" s="97"/>
      <c r="J46" s="140"/>
    </row>
    <row r="47" spans="1:10" s="91" customFormat="1" x14ac:dyDescent="0.25">
      <c r="A47" s="102" t="s">
        <v>70</v>
      </c>
      <c r="B47" s="93" t="s">
        <v>75</v>
      </c>
      <c r="C47" s="103"/>
      <c r="D47" s="104"/>
      <c r="E47" s="105">
        <f>SUM(E48:E58)</f>
        <v>408.84199999999998</v>
      </c>
      <c r="F47" s="105"/>
      <c r="G47" s="105">
        <f>SUM(G48:G58)</f>
        <v>0</v>
      </c>
      <c r="H47" s="106"/>
      <c r="I47" s="97"/>
      <c r="J47" s="140"/>
    </row>
    <row r="48" spans="1:10" x14ac:dyDescent="0.25">
      <c r="A48" s="73"/>
      <c r="B48" s="107" t="s">
        <v>48</v>
      </c>
      <c r="C48" s="108"/>
      <c r="D48" s="96"/>
      <c r="E48" s="100"/>
      <c r="F48" s="100"/>
      <c r="G48" s="77"/>
      <c r="I48" s="97"/>
      <c r="J48" s="140"/>
    </row>
    <row r="49" spans="1:11" x14ac:dyDescent="0.25">
      <c r="A49" s="73"/>
      <c r="B49" s="79" t="s">
        <v>114</v>
      </c>
      <c r="C49" s="75" t="s">
        <v>36</v>
      </c>
      <c r="D49" s="109"/>
      <c r="E49" s="77">
        <f>D49*40</f>
        <v>0</v>
      </c>
      <c r="F49" s="77"/>
      <c r="G49" s="77">
        <f>F49*D49</f>
        <v>0</v>
      </c>
      <c r="I49" s="97"/>
      <c r="J49" s="140"/>
      <c r="K49" s="140"/>
    </row>
    <row r="50" spans="1:11" x14ac:dyDescent="0.25">
      <c r="A50" s="73"/>
      <c r="B50" s="110" t="s">
        <v>46</v>
      </c>
      <c r="C50" s="75" t="s">
        <v>36</v>
      </c>
      <c r="D50" s="109"/>
      <c r="E50" s="77">
        <f>D50*21</f>
        <v>0</v>
      </c>
      <c r="F50" s="77"/>
      <c r="G50" s="77">
        <f t="shared" ref="G50:G52" si="4">F50*D50</f>
        <v>0</v>
      </c>
      <c r="I50" s="97"/>
      <c r="J50" s="140"/>
      <c r="K50" s="140"/>
    </row>
    <row r="51" spans="1:11" x14ac:dyDescent="0.25">
      <c r="A51" s="73"/>
      <c r="B51" s="110" t="s">
        <v>87</v>
      </c>
      <c r="C51" s="75" t="s">
        <v>71</v>
      </c>
      <c r="D51" s="109">
        <v>11.6</v>
      </c>
      <c r="E51" s="77">
        <f>D51*10.9</f>
        <v>126.44</v>
      </c>
      <c r="F51" s="77"/>
      <c r="G51" s="77">
        <f>F51*D51</f>
        <v>0</v>
      </c>
      <c r="I51" s="97"/>
      <c r="J51" s="140"/>
      <c r="K51" s="140"/>
    </row>
    <row r="52" spans="1:11" x14ac:dyDescent="0.25">
      <c r="A52" s="73"/>
      <c r="B52" s="110" t="s">
        <v>47</v>
      </c>
      <c r="C52" s="75" t="s">
        <v>36</v>
      </c>
      <c r="D52" s="109">
        <v>2.3200000000000003</v>
      </c>
      <c r="E52" s="77">
        <f>D52*40.05</f>
        <v>92.916000000000011</v>
      </c>
      <c r="F52" s="77"/>
      <c r="G52" s="77">
        <f t="shared" si="4"/>
        <v>0</v>
      </c>
      <c r="I52" s="97"/>
      <c r="J52" s="140"/>
      <c r="K52" s="140"/>
    </row>
    <row r="53" spans="1:11" x14ac:dyDescent="0.25">
      <c r="A53" s="73"/>
      <c r="B53" s="107" t="s">
        <v>50</v>
      </c>
      <c r="C53" s="108"/>
      <c r="D53" s="109"/>
      <c r="E53" s="100"/>
      <c r="F53" s="100"/>
      <c r="G53" s="77"/>
      <c r="I53" s="97"/>
      <c r="J53" s="140"/>
      <c r="K53" s="140"/>
    </row>
    <row r="54" spans="1:11" x14ac:dyDescent="0.25">
      <c r="A54" s="73"/>
      <c r="B54" s="110" t="s">
        <v>46</v>
      </c>
      <c r="C54" s="75" t="s">
        <v>36</v>
      </c>
      <c r="D54" s="109"/>
      <c r="E54" s="77">
        <f>D54*31.25</f>
        <v>0</v>
      </c>
      <c r="F54" s="77"/>
      <c r="G54" s="77">
        <f>F54*D54</f>
        <v>0</v>
      </c>
      <c r="I54" s="97"/>
      <c r="J54" s="140"/>
      <c r="K54" s="140"/>
    </row>
    <row r="55" spans="1:11" x14ac:dyDescent="0.25">
      <c r="A55" s="73"/>
      <c r="B55" s="110" t="s">
        <v>51</v>
      </c>
      <c r="C55" s="75" t="s">
        <v>36</v>
      </c>
      <c r="D55" s="109">
        <v>2.9</v>
      </c>
      <c r="E55" s="77">
        <f>D55*65.34</f>
        <v>189.48599999999999</v>
      </c>
      <c r="F55" s="77"/>
      <c r="G55" s="77">
        <f t="shared" ref="G55:G58" si="5">F55*D55</f>
        <v>0</v>
      </c>
      <c r="I55" s="97"/>
      <c r="J55" s="140"/>
      <c r="K55" s="140"/>
    </row>
    <row r="56" spans="1:11" x14ac:dyDescent="0.25">
      <c r="A56" s="73"/>
      <c r="B56" s="110" t="s">
        <v>118</v>
      </c>
      <c r="C56" s="75" t="s">
        <v>36</v>
      </c>
      <c r="D56" s="109"/>
      <c r="E56" s="77">
        <f>D56*190.86</f>
        <v>0</v>
      </c>
      <c r="F56" s="77"/>
      <c r="G56" s="77">
        <f>F56*D56</f>
        <v>0</v>
      </c>
      <c r="I56" s="97"/>
      <c r="J56" s="140"/>
      <c r="K56" s="140"/>
    </row>
    <row r="57" spans="1:11" x14ac:dyDescent="0.25">
      <c r="A57" s="73"/>
      <c r="B57" s="110" t="s">
        <v>119</v>
      </c>
      <c r="C57" s="75" t="s">
        <v>36</v>
      </c>
      <c r="D57" s="96"/>
      <c r="E57" s="77">
        <f>D57*156.13</f>
        <v>0</v>
      </c>
      <c r="F57" s="77"/>
      <c r="G57" s="77">
        <f t="shared" si="5"/>
        <v>0</v>
      </c>
      <c r="I57" s="97"/>
      <c r="J57" s="140"/>
      <c r="K57" s="140"/>
    </row>
    <row r="58" spans="1:11" x14ac:dyDescent="0.25">
      <c r="A58" s="73"/>
      <c r="B58" s="110" t="s">
        <v>115</v>
      </c>
      <c r="C58" s="75" t="s">
        <v>36</v>
      </c>
      <c r="D58" s="96"/>
      <c r="E58" s="77">
        <v>0</v>
      </c>
      <c r="F58" s="77"/>
      <c r="G58" s="77">
        <f t="shared" si="5"/>
        <v>0</v>
      </c>
      <c r="I58" s="97"/>
      <c r="J58" s="140"/>
    </row>
    <row r="59" spans="1:11" s="117" customFormat="1" x14ac:dyDescent="0.25">
      <c r="A59" s="111"/>
      <c r="B59" s="112" t="s">
        <v>86</v>
      </c>
      <c r="C59" s="113"/>
      <c r="D59" s="114"/>
      <c r="E59" s="115">
        <f>E11+E16+E17+E19</f>
        <v>29224.412000000004</v>
      </c>
      <c r="F59" s="115"/>
      <c r="G59" s="115">
        <f>G11+G16+G17+G19</f>
        <v>-1143.384</v>
      </c>
      <c r="H59" s="116"/>
      <c r="I59" s="97"/>
      <c r="J59" s="140"/>
    </row>
    <row r="60" spans="1:11" s="117" customFormat="1" x14ac:dyDescent="0.25">
      <c r="A60" s="111"/>
      <c r="B60" s="112"/>
      <c r="C60" s="113"/>
      <c r="D60" s="114"/>
      <c r="E60" s="115"/>
      <c r="F60" s="115"/>
      <c r="G60" s="115"/>
      <c r="H60" s="116"/>
      <c r="I60" s="97"/>
      <c r="J60" s="55"/>
    </row>
    <row r="61" spans="1:11" ht="31.5" x14ac:dyDescent="0.25">
      <c r="A61" s="118"/>
      <c r="B61" s="68" t="s">
        <v>84</v>
      </c>
      <c r="C61" s="108"/>
      <c r="D61" s="108"/>
      <c r="E61" s="119"/>
      <c r="F61" s="119"/>
      <c r="G61" s="119"/>
      <c r="H61" s="120"/>
    </row>
    <row r="62" spans="1:11" x14ac:dyDescent="0.25">
      <c r="A62" s="92">
        <v>5</v>
      </c>
      <c r="B62" s="121" t="s">
        <v>83</v>
      </c>
      <c r="C62" s="75" t="s">
        <v>35</v>
      </c>
      <c r="D62" s="96">
        <f>D11</f>
        <v>19</v>
      </c>
      <c r="E62" s="77">
        <f>D62*70</f>
        <v>1330</v>
      </c>
      <c r="F62" s="77"/>
      <c r="G62" s="77">
        <f>F62*D62</f>
        <v>0</v>
      </c>
      <c r="I62" s="122"/>
    </row>
    <row r="63" spans="1:11" x14ac:dyDescent="0.25">
      <c r="A63" s="92"/>
      <c r="B63" s="146" t="s">
        <v>123</v>
      </c>
      <c r="C63" s="75" t="s">
        <v>71</v>
      </c>
      <c r="D63" s="96">
        <v>3</v>
      </c>
      <c r="E63" s="77">
        <f>D63*15.85</f>
        <v>47.55</v>
      </c>
      <c r="F63" s="77"/>
      <c r="G63" s="77">
        <f>F63*D63</f>
        <v>0</v>
      </c>
      <c r="I63" s="122"/>
    </row>
    <row r="64" spans="1:11" x14ac:dyDescent="0.25">
      <c r="A64" s="123"/>
      <c r="B64" s="124"/>
      <c r="C64" s="125"/>
      <c r="D64" s="126"/>
      <c r="E64" s="123"/>
      <c r="F64" s="123"/>
      <c r="G64" s="123"/>
    </row>
    <row r="65" spans="1:7" x14ac:dyDescent="0.25">
      <c r="A65" s="123"/>
      <c r="B65" s="127" t="s">
        <v>88</v>
      </c>
      <c r="C65" s="123"/>
      <c r="D65" s="123"/>
      <c r="E65" s="128">
        <f>E62+E59+E63</f>
        <v>30601.962000000003</v>
      </c>
      <c r="F65" s="123"/>
      <c r="G65" s="128">
        <f>G62+G59+G63</f>
        <v>-1143.384</v>
      </c>
    </row>
    <row r="66" spans="1:7" ht="16.5" thickBot="1" x14ac:dyDescent="0.3">
      <c r="A66" s="123"/>
      <c r="B66" s="127"/>
      <c r="C66" s="123"/>
      <c r="D66" s="123"/>
      <c r="E66" s="128"/>
      <c r="F66" s="123"/>
      <c r="G66" s="128"/>
    </row>
    <row r="67" spans="1:7" ht="16.5" thickBot="1" x14ac:dyDescent="0.3">
      <c r="A67" s="129">
        <v>6</v>
      </c>
      <c r="B67" s="130" t="s">
        <v>94</v>
      </c>
      <c r="C67" s="223" t="s">
        <v>95</v>
      </c>
      <c r="D67" s="224"/>
      <c r="E67" s="224"/>
      <c r="F67" s="224"/>
      <c r="G67" s="225"/>
    </row>
    <row r="68" spans="1:7" ht="44.25" customHeight="1" x14ac:dyDescent="0.25">
      <c r="A68" s="129"/>
      <c r="B68" s="131" t="s">
        <v>144</v>
      </c>
      <c r="C68" s="123"/>
      <c r="D68" s="123"/>
      <c r="E68" s="128"/>
      <c r="F68" s="123"/>
      <c r="G68" s="128"/>
    </row>
    <row r="69" spans="1:7" ht="16.5" thickBot="1" x14ac:dyDescent="0.3">
      <c r="A69" s="129">
        <v>7</v>
      </c>
      <c r="B69" s="130" t="s">
        <v>167</v>
      </c>
      <c r="C69" s="123"/>
      <c r="D69" s="123"/>
      <c r="E69" s="128"/>
      <c r="F69" s="123"/>
      <c r="G69" s="128"/>
    </row>
    <row r="70" spans="1:7" ht="95.25" thickBot="1" x14ac:dyDescent="0.3">
      <c r="A70" s="123"/>
      <c r="B70" s="183" t="s">
        <v>166</v>
      </c>
      <c r="C70" s="226" t="s">
        <v>96</v>
      </c>
      <c r="D70" s="227"/>
      <c r="E70" s="227"/>
      <c r="F70" s="227"/>
      <c r="G70" s="228"/>
    </row>
    <row r="71" spans="1:7" x14ac:dyDescent="0.25">
      <c r="A71" s="123"/>
      <c r="B71" s="127"/>
      <c r="C71" s="123"/>
      <c r="D71" s="123"/>
      <c r="E71" s="128"/>
      <c r="F71" s="123"/>
      <c r="G71" s="128"/>
    </row>
    <row r="72" spans="1:7" ht="81.75" customHeight="1" x14ac:dyDescent="0.25">
      <c r="A72" s="132" t="s">
        <v>53</v>
      </c>
      <c r="B72" s="231" t="s">
        <v>59</v>
      </c>
      <c r="C72" s="231"/>
      <c r="D72" s="231"/>
      <c r="E72" s="231"/>
      <c r="F72" s="231"/>
      <c r="G72" s="231"/>
    </row>
    <row r="73" spans="1:7" ht="53.25" customHeight="1" x14ac:dyDescent="0.25">
      <c r="A73" s="132" t="s">
        <v>54</v>
      </c>
      <c r="B73" s="231" t="s">
        <v>65</v>
      </c>
      <c r="C73" s="231"/>
      <c r="D73" s="231"/>
      <c r="E73" s="231"/>
      <c r="F73" s="231"/>
      <c r="G73" s="231"/>
    </row>
    <row r="74" spans="1:7" ht="45.6" customHeight="1" x14ac:dyDescent="0.25">
      <c r="A74" s="132" t="s">
        <v>78</v>
      </c>
      <c r="B74" s="231" t="s">
        <v>85</v>
      </c>
      <c r="C74" s="231"/>
      <c r="D74" s="231"/>
      <c r="E74" s="231"/>
      <c r="F74" s="231"/>
      <c r="G74" s="231"/>
    </row>
    <row r="75" spans="1:7" ht="31.15" customHeight="1" x14ac:dyDescent="0.25">
      <c r="A75" s="132" t="s">
        <v>116</v>
      </c>
      <c r="B75" s="230" t="s">
        <v>117</v>
      </c>
      <c r="C75" s="230"/>
      <c r="D75" s="230"/>
      <c r="E75" s="230"/>
      <c r="F75" s="230"/>
      <c r="G75" s="230"/>
    </row>
    <row r="76" spans="1:7" ht="15" customHeight="1" x14ac:dyDescent="0.25"/>
    <row r="77" spans="1:7" x14ac:dyDescent="0.25">
      <c r="A77" s="56" t="s">
        <v>97</v>
      </c>
    </row>
    <row r="79" spans="1:7" x14ac:dyDescent="0.25">
      <c r="A79" s="55" t="s">
        <v>98</v>
      </c>
    </row>
    <row r="81" spans="1:3" x14ac:dyDescent="0.25">
      <c r="A81" s="55" t="s">
        <v>99</v>
      </c>
    </row>
    <row r="84" spans="1:3" x14ac:dyDescent="0.25">
      <c r="A84" s="56" t="s">
        <v>100</v>
      </c>
      <c r="C84" s="56" t="s">
        <v>100</v>
      </c>
    </row>
    <row r="86" spans="1:3" x14ac:dyDescent="0.25">
      <c r="A86" s="55" t="s">
        <v>98</v>
      </c>
      <c r="C86" s="55" t="s">
        <v>98</v>
      </c>
    </row>
    <row r="89" spans="1:3" x14ac:dyDescent="0.25">
      <c r="A89" s="55" t="s">
        <v>99</v>
      </c>
      <c r="C89" s="55" t="s">
        <v>99</v>
      </c>
    </row>
  </sheetData>
  <mergeCells count="6">
    <mergeCell ref="B75:G75"/>
    <mergeCell ref="B73:G73"/>
    <mergeCell ref="C67:G67"/>
    <mergeCell ref="C70:G70"/>
    <mergeCell ref="B72:G72"/>
    <mergeCell ref="B74:G74"/>
  </mergeCells>
  <pageMargins left="0.70866141732283505" right="0.70866141732283505" top="0.49803149600000002" bottom="0.49803149600000002" header="0.31496062992126" footer="0.31496062992126"/>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2021-09-16T13:57:57Z</cp:lastPrinted>
  <dcterms:created xsi:type="dcterms:W3CDTF">2015-06-05T18:17:20Z</dcterms:created>
  <dcterms:modified xsi:type="dcterms:W3CDTF">2021-09-16T14:26:57Z</dcterms:modified>
</cp:coreProperties>
</file>